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BCG Accounts\Accounts 2026\Circular Closing of FY 25-26\"/>
    </mc:Choice>
  </mc:AlternateContent>
  <xr:revisionPtr revIDLastSave="0" documentId="13_ncr:1_{261418A8-5BFD-428C-BF25-BB3292B62577}" xr6:coauthVersionLast="47" xr6:coauthVersionMax="47" xr10:uidLastSave="{00000000-0000-0000-0000-000000000000}"/>
  <bookViews>
    <workbookView xWindow="-108" yWindow="-108" windowWidth="23256" windowHeight="12456" tabRatio="741" xr2:uid="{025C729A-F896-4BD0-ADED-801FB30873CB}"/>
  </bookViews>
  <sheets>
    <sheet name="Return" sheetId="23" r:id="rId1"/>
    <sheet name="Examples" sheetId="32" r:id="rId2"/>
    <sheet name="Sheet2" sheetId="3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32" l="1"/>
  <c r="U26" i="32"/>
  <c r="K33" i="23"/>
  <c r="K32" i="23"/>
  <c r="K31" i="23"/>
  <c r="M30" i="32"/>
  <c r="W28" i="32"/>
  <c r="U28" i="32"/>
  <c r="W26" i="32"/>
  <c r="K26" i="32"/>
  <c r="K25" i="32"/>
  <c r="K24" i="32"/>
  <c r="W23" i="32"/>
  <c r="U23" i="32"/>
  <c r="M23" i="32"/>
  <c r="C88" i="32" s="1"/>
  <c r="K23" i="32"/>
  <c r="C57" i="32"/>
  <c r="C54" i="32"/>
  <c r="D54" i="32" s="1"/>
  <c r="B54" i="32"/>
  <c r="G54" i="32" l="1"/>
  <c r="C86" i="32"/>
  <c r="C87" i="32"/>
  <c r="B55" i="32"/>
  <c r="C55" i="32" s="1"/>
  <c r="D85" i="32"/>
  <c r="C96" i="32" l="1"/>
  <c r="D55" i="32"/>
  <c r="G55" i="32" s="1"/>
  <c r="B56" i="32"/>
  <c r="C56" i="32" s="1"/>
  <c r="D86" i="32"/>
  <c r="F86" i="32" s="1"/>
  <c r="D88" i="32"/>
  <c r="F88" i="32" s="1"/>
  <c r="D87" i="32"/>
  <c r="F87" i="32" s="1"/>
  <c r="F96" i="32" l="1"/>
  <c r="F54" i="32" s="1"/>
  <c r="D56" i="32"/>
  <c r="G56" i="32" s="1"/>
  <c r="B57" i="32"/>
  <c r="D57" i="32" s="1"/>
  <c r="G57" i="32" s="1"/>
  <c r="K24" i="23"/>
  <c r="K25" i="23"/>
  <c r="K26" i="23"/>
  <c r="K27" i="23"/>
  <c r="K28" i="23"/>
  <c r="I54" i="32" l="1"/>
  <c r="J54" i="32" s="1"/>
  <c r="F55" i="32" s="1"/>
  <c r="K55" i="32"/>
  <c r="K54" i="32"/>
  <c r="L54" i="32" s="1"/>
  <c r="K57" i="32"/>
  <c r="K56" i="32"/>
  <c r="L55" i="32" l="1"/>
  <c r="L56" i="32" s="1"/>
  <c r="L57" i="32" s="1"/>
  <c r="I55" i="32"/>
  <c r="J55" i="32" s="1"/>
  <c r="F56" i="32" s="1"/>
  <c r="I56" i="32" l="1"/>
  <c r="J56" i="32" s="1"/>
  <c r="F57" i="32" s="1"/>
  <c r="I57" i="32" l="1"/>
  <c r="J57" i="32" s="1"/>
  <c r="C87" i="23" l="1"/>
  <c r="B53" i="23"/>
  <c r="C56" i="23"/>
  <c r="C53" i="23"/>
  <c r="C85" i="23"/>
  <c r="D53" i="23" l="1"/>
  <c r="G53" i="23" s="1"/>
  <c r="B54" i="23"/>
  <c r="C54" i="23" s="1"/>
  <c r="C86" i="23"/>
  <c r="C95" i="23" s="1"/>
  <c r="D84" i="23"/>
  <c r="D87" i="23" l="1"/>
  <c r="F87" i="23" s="1"/>
  <c r="D86" i="23"/>
  <c r="F86" i="23" s="1"/>
  <c r="D85" i="23"/>
  <c r="F85" i="23" s="1"/>
  <c r="D54" i="23"/>
  <c r="G54" i="23" s="1"/>
  <c r="B55" i="23"/>
  <c r="C55" i="23" s="1"/>
  <c r="F95" i="23" l="1"/>
  <c r="F53" i="23" s="1"/>
  <c r="D55" i="23"/>
  <c r="G55" i="23" s="1"/>
  <c r="B56" i="23"/>
  <c r="D56" i="23" s="1"/>
  <c r="G56" i="23" s="1"/>
  <c r="K53" i="23" l="1"/>
  <c r="L53" i="23" s="1"/>
  <c r="K54" i="23"/>
  <c r="K55" i="23"/>
  <c r="K56" i="23"/>
  <c r="I53" i="23"/>
  <c r="J53" i="23" s="1"/>
  <c r="F54" i="23" s="1"/>
  <c r="I54" i="23" s="1"/>
  <c r="J54" i="23" s="1"/>
  <c r="F55" i="23" s="1"/>
  <c r="L54" i="23" l="1"/>
  <c r="L55" i="23" s="1"/>
  <c r="L56" i="23" s="1"/>
  <c r="I55" i="23"/>
  <c r="J55" i="23" s="1"/>
  <c r="F56" i="23" s="1"/>
  <c r="I56" i="23" l="1"/>
  <c r="J56" i="23" s="1"/>
</calcChain>
</file>

<file path=xl/sharedStrings.xml><?xml version="1.0" encoding="utf-8"?>
<sst xmlns="http://schemas.openxmlformats.org/spreadsheetml/2006/main" count="433" uniqueCount="197">
  <si>
    <t>SN</t>
  </si>
  <si>
    <t>Interest</t>
  </si>
  <si>
    <t>Select</t>
  </si>
  <si>
    <t>Year</t>
  </si>
  <si>
    <t>Start of Period</t>
  </si>
  <si>
    <t>End of Period</t>
  </si>
  <si>
    <t>No. of Years</t>
  </si>
  <si>
    <t>Opening Lease Liability</t>
  </si>
  <si>
    <t>Annual
Payments</t>
  </si>
  <si>
    <t>Closing Lease
Liability</t>
  </si>
  <si>
    <t>Depreciation
( As per GAR category)</t>
  </si>
  <si>
    <t>Net Asset Balance</t>
  </si>
  <si>
    <t>A</t>
  </si>
  <si>
    <t>B</t>
  </si>
  <si>
    <t>C</t>
  </si>
  <si>
    <t>D</t>
  </si>
  <si>
    <t>E</t>
  </si>
  <si>
    <t>Opening Lease liabililty</t>
  </si>
  <si>
    <t>Present Value of all future lease payments</t>
  </si>
  <si>
    <t>Interest Expense</t>
  </si>
  <si>
    <t xml:space="preserve">The  interest expense is a proportion of the lease payment for the period using the rate in Table </t>
  </si>
  <si>
    <t>Closing Lease liabililty</t>
  </si>
  <si>
    <t xml:space="preserve">Opening Lease liabiity minus all lease payments </t>
  </si>
  <si>
    <t>Depreciation</t>
  </si>
  <si>
    <t>Depreciation is on a straight line basis over the lease term.</t>
  </si>
  <si>
    <t xml:space="preserve">Right of Use </t>
  </si>
  <si>
    <t>Opening Right of Use  is equal to the Opening Lease Liability and is adjusted for the Depreciation</t>
  </si>
  <si>
    <t>Table 1</t>
  </si>
  <si>
    <t>Interest Rate</t>
  </si>
  <si>
    <t>Lease Term( Years)</t>
  </si>
  <si>
    <t>Rate(%)</t>
  </si>
  <si>
    <t>&gt; 11</t>
  </si>
  <si>
    <t>Calculation of Minimum Lease payments NPV</t>
  </si>
  <si>
    <t>Lease rental/payment</t>
  </si>
  <si>
    <t>D.F</t>
  </si>
  <si>
    <t>PV</t>
  </si>
  <si>
    <t>Yr1</t>
  </si>
  <si>
    <t>Yr2</t>
  </si>
  <si>
    <t>Yr3</t>
  </si>
  <si>
    <t>Annex VIII</t>
  </si>
  <si>
    <t>Category</t>
  </si>
  <si>
    <t>Monthly</t>
  </si>
  <si>
    <t xml:space="preserve"> TREASURY</t>
  </si>
  <si>
    <t>The entity uses the following hierarchy for determining and measuring the fair value of investments:
•        Level 1 – Quoted (unadjusted) market prices in active markets for identical assets or liabilities.
•        Level 2 – Other techniques for which all inputs are observable and have a significant effect on the recorded fair value, either directly or indirectly; and
•        Level 3: Techniques which use inputs which have a significant effect on the recorded fair value that are not based on observable market data.</t>
  </si>
  <si>
    <t>RETURN OF LEASE (LESSEE)</t>
  </si>
  <si>
    <t>Certified by    :</t>
  </si>
  <si>
    <t>Designation    :</t>
  </si>
  <si>
    <t>Designation   :</t>
  </si>
  <si>
    <t>Signature       :</t>
  </si>
  <si>
    <t>Signature      :</t>
  </si>
  <si>
    <t>Date                :</t>
  </si>
  <si>
    <t>Date               :</t>
  </si>
  <si>
    <t>Contact No.    :</t>
  </si>
  <si>
    <t>Contact No.   :</t>
  </si>
  <si>
    <t>E-mail             :</t>
  </si>
  <si>
    <t>E-mail            :</t>
  </si>
  <si>
    <t>Landlord (Supplier Name in TAS)</t>
  </si>
  <si>
    <t xml:space="preserve">Prepared by    :  </t>
  </si>
  <si>
    <t xml:space="preserve">Ministry/Department: </t>
  </si>
  <si>
    <t>N1</t>
  </si>
  <si>
    <t>This return is applicable for all leases.</t>
  </si>
  <si>
    <t>N2</t>
  </si>
  <si>
    <t>N3</t>
  </si>
  <si>
    <t>N4</t>
  </si>
  <si>
    <t>N5</t>
  </si>
  <si>
    <t>N6</t>
  </si>
  <si>
    <t>N7</t>
  </si>
  <si>
    <t>Payment Terms
(Monthly/ Quarterly/ Semi Annual/ Annual)</t>
  </si>
  <si>
    <t>Currency</t>
  </si>
  <si>
    <t>N8</t>
  </si>
  <si>
    <r>
      <t xml:space="preserve">Information as per Contract Agreement </t>
    </r>
    <r>
      <rPr>
        <b/>
        <sz val="14"/>
        <color rgb="FF0070C0"/>
        <rFont val="Calibri"/>
        <family val="2"/>
      </rPr>
      <t>(N3)</t>
    </r>
  </si>
  <si>
    <t>Notes:</t>
  </si>
  <si>
    <t>Location (Existing/Additional)</t>
  </si>
  <si>
    <t xml:space="preserve">This template should not be modified. </t>
  </si>
  <si>
    <t>Expiry of Lease 
(DD/MM/YY)</t>
  </si>
  <si>
    <t>Commencement of lease
(DD/MM/YY)</t>
  </si>
  <si>
    <t>Period to which rent paid relates to</t>
  </si>
  <si>
    <t>Period to which rent due relates to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</si>
  <si>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</si>
  <si>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</si>
  <si>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</si>
  <si>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</si>
  <si>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</si>
  <si>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</si>
  <si>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</si>
  <si>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</si>
  <si>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</si>
  <si>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</si>
  <si>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</si>
  <si>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</si>
  <si>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22030001</t>
  </si>
  <si>
    <t>Building other than dwellings</t>
  </si>
  <si>
    <t>MUR</t>
  </si>
  <si>
    <t>5 years</t>
  </si>
  <si>
    <t>Lease Term
(Months/ Years)</t>
  </si>
  <si>
    <t>Effective date for the application of the increase in price</t>
  </si>
  <si>
    <t>Disclose the original currency in which the contract agreement has been made, i.e MUR, USD etc.</t>
  </si>
  <si>
    <t xml:space="preserve">Amount Paid </t>
  </si>
  <si>
    <t>Amount Due</t>
  </si>
  <si>
    <t>N6 &amp; N7</t>
  </si>
  <si>
    <t>XYZ Ltd</t>
  </si>
  <si>
    <t>ABC Ltd</t>
  </si>
  <si>
    <t>10 years</t>
  </si>
  <si>
    <t>Existing: Level 18, New Tower, Town X</t>
  </si>
  <si>
    <t>Existing: Slot 1, 2 &amp; 3, Level 2, Tower A, Town Y</t>
  </si>
  <si>
    <t>Additional: Slot 4 &amp; 5, Level 2, Tower A, Town Y</t>
  </si>
  <si>
    <t>Existing: Level 3, Tower BC, Town Z</t>
  </si>
  <si>
    <t>10% increase after every 3 years up to end of lease</t>
  </si>
  <si>
    <t>Existing: Level 17, Tower S, Town Y, Country O</t>
  </si>
  <si>
    <t>Company P</t>
  </si>
  <si>
    <t>USD</t>
  </si>
  <si>
    <t>2 years</t>
  </si>
  <si>
    <t>Quarterly</t>
  </si>
  <si>
    <t>New Investment Ltd</t>
  </si>
  <si>
    <t>10 months</t>
  </si>
  <si>
    <t>Economic Classification
(8-digits)</t>
  </si>
  <si>
    <t>Any additional space rented during the lease period will be regarded as a separate lease, and the relevant information must be provided on a separate row.</t>
  </si>
  <si>
    <t>N9</t>
  </si>
  <si>
    <t>N6 &amp; N9</t>
  </si>
  <si>
    <t>Monthly Rent</t>
  </si>
  <si>
    <t>Monthly rental should include Rental of Parking slots, Insurance and Service charges if these are included in the same rental agreement.</t>
  </si>
  <si>
    <t>N10</t>
  </si>
  <si>
    <t>Restrictions or covenants imposed by leases</t>
  </si>
  <si>
    <t>Extension options</t>
  </si>
  <si>
    <t>Termination options</t>
  </si>
  <si>
    <t>The lease may be renewed for an additional two-year term, subject to the agreement of all relevant parties, with a 2% increase in the rate.</t>
  </si>
  <si>
    <t>Programme/Sub-Programme as per Budget 2025-2026</t>
  </si>
  <si>
    <t>Total Rent Paid during the Financial Year 2025/2026</t>
  </si>
  <si>
    <t>Total Rent Unpaid as at 30 June 2026</t>
  </si>
  <si>
    <t>R</t>
  </si>
  <si>
    <t>S</t>
  </si>
  <si>
    <t>T</t>
  </si>
  <si>
    <t>N11</t>
  </si>
  <si>
    <t>PART 1: AGREEMENTS PERTAINING TO THE YEAR 2025/2026</t>
  </si>
  <si>
    <t>PART 2: AGREEMENTS SIGNED BUT PERTAINING TO THE YEAR 2026/2027 AND ONWARDS</t>
  </si>
  <si>
    <t>Escalation clause</t>
  </si>
  <si>
    <t>Nature of the lessee's leasing activities</t>
  </si>
  <si>
    <t>U</t>
  </si>
  <si>
    <t>Administrative</t>
  </si>
  <si>
    <t>Commercial</t>
  </si>
  <si>
    <t>Archive</t>
  </si>
  <si>
    <t>Educational</t>
  </si>
  <si>
    <t>IT (servers)</t>
  </si>
  <si>
    <t>Medical</t>
  </si>
  <si>
    <t>Operational</t>
  </si>
  <si>
    <t>Residential</t>
  </si>
  <si>
    <t>Security</t>
  </si>
  <si>
    <t>Others</t>
  </si>
  <si>
    <t>USD 12,500 
(Rs 45,600)</t>
  </si>
  <si>
    <t>July 2025 to September 2026</t>
  </si>
  <si>
    <t>Dec 2025 to March 2026, May 2026</t>
  </si>
  <si>
    <t>April &amp; June 2026</t>
  </si>
  <si>
    <t>Jan 2025 to Dec 2025</t>
  </si>
  <si>
    <t>Jan 2026 to June 2026</t>
  </si>
  <si>
    <t>3 years and 6 months</t>
  </si>
  <si>
    <t>July 2025 to Dec 2025</t>
  </si>
  <si>
    <t>April 2025 to March 2026</t>
  </si>
  <si>
    <t>April 2026 to June 2026</t>
  </si>
  <si>
    <t>Ensure information disclosed in column F to Q are exactly as per the signed agreement.</t>
  </si>
  <si>
    <t>The information requested in column K, R and T should be provided in the original currency. When amounts are in foreign currency, disclose the equivalent MUR amount in column R and T within brackets.</t>
  </si>
  <si>
    <t>Ensure that the amount paid during the year agrees to the figures recorded in TAS (column R).</t>
  </si>
  <si>
    <t>N6 &amp; N8</t>
  </si>
  <si>
    <t>The lease may be terminated prior to its expiration date by mutual agreement of all relevant parties, or by either party upon giving 3 months’ written notice.</t>
  </si>
  <si>
    <t>PART 2: AGREEMENTS SIGNED IN FINANCIAL YEAR 30 JUNE 2026 BUT PERTAINING TO THE YEAR 2026/2027 AND ONWARDS</t>
  </si>
  <si>
    <t>Dwellings (Residential)</t>
  </si>
  <si>
    <t>Additional: Level 9, Newton Tower, Town P</t>
  </si>
  <si>
    <t>Apple Ltd</t>
  </si>
  <si>
    <t>3 years</t>
  </si>
  <si>
    <t>N/A</t>
  </si>
  <si>
    <t>The lease may be renewed for an additional one-year term, subject to the agreement of all relevant parties, with a 5% increase in the rate.</t>
  </si>
  <si>
    <t>The lease may be terminated prior to its expiration date by mutual agreement of all relevant parties, or by either party upon giving 1 month’ written notice.</t>
  </si>
  <si>
    <t>140202</t>
  </si>
  <si>
    <t>160201</t>
  </si>
  <si>
    <t>190201</t>
  </si>
  <si>
    <t>240301</t>
  </si>
  <si>
    <t>025101</t>
  </si>
  <si>
    <t>Purpose of Lease</t>
  </si>
  <si>
    <t>Permitted use of asset only for specified use</t>
  </si>
  <si>
    <t>No alterations or modifications without written consent of lessor</t>
  </si>
  <si>
    <t>No subletting the lease to a third party without approval</t>
  </si>
  <si>
    <t>Lessee is responsible for routine maintenance and minor repairs</t>
  </si>
  <si>
    <t xml:space="preserve">No structural changes to building or land </t>
  </si>
  <si>
    <t>Termination options. Please provide details on penalties, if applicable</t>
  </si>
  <si>
    <t>All the above are applicable</t>
  </si>
  <si>
    <t>Other Sructures</t>
  </si>
  <si>
    <t>Transport Equipments</t>
  </si>
  <si>
    <t>Other Machinery &amp; Equipment</t>
  </si>
  <si>
    <t>Land</t>
  </si>
  <si>
    <t>Other Assets</t>
  </si>
  <si>
    <t>Tacit reconduction (automatic renewal)</t>
  </si>
  <si>
    <t>N12</t>
  </si>
  <si>
    <t>Kindly include any lease ended during the period 1 July 2025 to 30 June 2026.</t>
  </si>
  <si>
    <r>
      <t xml:space="preserve">If the ministry/ department is committed to a lease which has not yet commenced, please fill in  </t>
    </r>
    <r>
      <rPr>
        <b/>
        <i/>
        <sz val="14"/>
        <color theme="1"/>
        <rFont val="Calibri"/>
        <family val="2"/>
        <scheme val="minor"/>
      </rPr>
      <t xml:space="preserve">PART 2: AGREEMENTS SIGNED BUT PERTAINING TO THE YEAR 2026/2027 AND ONWARDS </t>
    </r>
    <r>
      <rPr>
        <b/>
        <sz val="14"/>
        <color theme="1"/>
        <rFont val="Calibri"/>
        <family val="2"/>
        <scheme val="minor"/>
      </rPr>
      <t>(column A to Q).</t>
    </r>
  </si>
  <si>
    <t>Reconcile the amount listed under 'Amount Due'  (column T) with the corresponding figure reported in Annex IV - ACR Returns of Accruals, Prepayments and Retention Money (ACR Accruals).</t>
  </si>
  <si>
    <r>
      <t xml:space="preserve">If the Ministry/ Department is committed to a lease which has not yet commenced, please fill in  </t>
    </r>
    <r>
      <rPr>
        <b/>
        <i/>
        <sz val="14"/>
        <color theme="1"/>
        <rFont val="Calibri"/>
        <family val="2"/>
        <scheme val="minor"/>
      </rPr>
      <t xml:space="preserve">PART 2: AGREEMENTS SIGNED BUT PERTAINING TO THE YEAR 2026/2027 AND ONWARDS </t>
    </r>
    <r>
      <rPr>
        <b/>
        <sz val="14"/>
        <color theme="1"/>
        <rFont val="Calibri"/>
        <family val="2"/>
        <scheme val="minor"/>
      </rPr>
      <t>(column A to Q).</t>
    </r>
  </si>
  <si>
    <t>Ensure information disclosed in column G to Q are exactly as per the signed agreement.</t>
  </si>
  <si>
    <t>The "Examples" sheet contains illustrative examples for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</si>
</sst>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[$]d\ mmm\ yyyy;@" x16r2:formatCode16="[$-en-MU,1]d\ mmm\ yyyy;@"/>
    <numFmt numFmtId="166" formatCode="0.0%"/>
    <numFmt numFmtId="167" formatCode="_(* #,##0_);_(* \(#,##0\);_(* &quot;-&quot;??_);_(@_)"/>
    <numFmt numFmtId="168" formatCode="[$-409]d\-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</font>
    <font>
      <b/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5" fillId="0" borderId="3" xfId="0" applyFont="1" applyBorder="1" applyAlignment="1" applyProtection="1">
      <alignment wrapText="1"/>
      <protection locked="0"/>
    </xf>
    <xf numFmtId="10" fontId="5" fillId="0" borderId="3" xfId="2" applyNumberFormat="1" applyFont="1" applyBorder="1" applyAlignment="1" applyProtection="1">
      <alignment horizontal="center" wrapText="1"/>
      <protection locked="0"/>
    </xf>
    <xf numFmtId="43" fontId="3" fillId="0" borderId="3" xfId="1" applyFont="1" applyBorder="1" applyAlignment="1" applyProtection="1">
      <alignment wrapText="1"/>
      <protection locked="0"/>
    </xf>
    <xf numFmtId="17" fontId="5" fillId="0" borderId="3" xfId="0" applyNumberFormat="1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43" fontId="0" fillId="0" borderId="3" xfId="0" applyNumberFormat="1" applyBorder="1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3" fontId="8" fillId="2" borderId="3" xfId="1" applyFont="1" applyFill="1" applyBorder="1" applyProtection="1"/>
    <xf numFmtId="43" fontId="3" fillId="2" borderId="3" xfId="1" applyFont="1" applyFill="1" applyBorder="1" applyAlignment="1" applyProtection="1">
      <alignment horizontal="center"/>
    </xf>
    <xf numFmtId="43" fontId="0" fillId="2" borderId="3" xfId="1" applyFont="1" applyFill="1" applyBorder="1" applyProtection="1"/>
    <xf numFmtId="43" fontId="3" fillId="2" borderId="3" xfId="1" applyFont="1" applyFill="1" applyBorder="1" applyAlignment="1" applyProtection="1">
      <alignment horizontal="center" vertical="center"/>
    </xf>
    <xf numFmtId="43" fontId="1" fillId="0" borderId="3" xfId="1" applyFont="1" applyBorder="1" applyAlignment="1" applyProtection="1">
      <alignment horizontal="center" wrapText="1"/>
      <protection locked="0"/>
    </xf>
    <xf numFmtId="43" fontId="1" fillId="0" borderId="3" xfId="1" applyFont="1" applyBorder="1" applyAlignment="1" applyProtection="1">
      <alignment wrapText="1"/>
    </xf>
    <xf numFmtId="0" fontId="13" fillId="0" borderId="3" xfId="0" applyFont="1" applyBorder="1" applyAlignment="1" applyProtection="1">
      <alignment wrapText="1"/>
      <protection locked="0"/>
    </xf>
    <xf numFmtId="43" fontId="1" fillId="0" borderId="3" xfId="1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0" fontId="1" fillId="0" borderId="3" xfId="2" applyNumberFormat="1" applyFont="1" applyBorder="1" applyAlignment="1" applyProtection="1">
      <alignment horizontal="center" wrapText="1"/>
    </xf>
    <xf numFmtId="43" fontId="1" fillId="0" borderId="3" xfId="1" applyFont="1" applyFill="1" applyBorder="1" applyAlignment="1" applyProtection="1">
      <alignment horizontal="center" wrapText="1"/>
      <protection locked="0"/>
    </xf>
    <xf numFmtId="10" fontId="1" fillId="0" borderId="3" xfId="2" applyNumberFormat="1" applyFont="1" applyFill="1" applyBorder="1" applyAlignment="1" applyProtection="1">
      <alignment horizontal="center" wrapText="1"/>
    </xf>
    <xf numFmtId="43" fontId="1" fillId="0" borderId="3" xfId="1" applyFont="1" applyFill="1" applyBorder="1" applyAlignment="1" applyProtection="1">
      <alignment wrapText="1"/>
    </xf>
    <xf numFmtId="43" fontId="0" fillId="0" borderId="3" xfId="0" applyNumberFormat="1" applyBorder="1" applyProtection="1">
      <protection locked="0"/>
    </xf>
    <xf numFmtId="43" fontId="3" fillId="0" borderId="3" xfId="1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43" fontId="1" fillId="0" borderId="3" xfId="1" quotePrefix="1" applyFont="1" applyBorder="1" applyAlignment="1" applyProtection="1">
      <alignment horizontal="center" wrapText="1"/>
      <protection locked="0"/>
    </xf>
    <xf numFmtId="0" fontId="3" fillId="0" borderId="0" xfId="0" applyFont="1"/>
    <xf numFmtId="43" fontId="1" fillId="0" borderId="3" xfId="1" applyFont="1" applyFill="1" applyBorder="1" applyAlignment="1" applyProtection="1">
      <alignment horizontal="left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0" fontId="1" fillId="0" borderId="3" xfId="2" applyNumberFormat="1" applyFont="1" applyFill="1" applyBorder="1" applyAlignment="1" applyProtection="1">
      <alignment horizontal="center" wrapText="1"/>
      <protection locked="0"/>
    </xf>
    <xf numFmtId="43" fontId="1" fillId="0" borderId="3" xfId="1" applyFont="1" applyFill="1" applyBorder="1" applyAlignment="1" applyProtection="1">
      <alignment wrapText="1"/>
      <protection locked="0"/>
    </xf>
    <xf numFmtId="43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7" fillId="0" borderId="22" xfId="0" applyFont="1" applyBorder="1"/>
    <xf numFmtId="0" fontId="9" fillId="0" borderId="0" xfId="0" applyFont="1" applyAlignment="1">
      <alignment horizontal="center"/>
    </xf>
    <xf numFmtId="0" fontId="0" fillId="0" borderId="24" xfId="0" applyBorder="1"/>
    <xf numFmtId="0" fontId="9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0" borderId="24" xfId="0" applyFont="1" applyBorder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0" fillId="0" borderId="23" xfId="0" applyBorder="1" applyAlignment="1">
      <alignment horizontal="center" vertical="center"/>
    </xf>
    <xf numFmtId="0" fontId="0" fillId="0" borderId="26" xfId="0" applyBorder="1"/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4" fillId="0" borderId="15" xfId="0" applyFont="1" applyBorder="1"/>
    <xf numFmtId="0" fontId="3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2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9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2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left" wrapText="1"/>
    </xf>
    <xf numFmtId="0" fontId="0" fillId="0" borderId="3" xfId="0" applyBorder="1" applyAlignment="1">
      <alignment wrapText="1"/>
    </xf>
    <xf numFmtId="15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8" fontId="0" fillId="0" borderId="3" xfId="0" applyNumberFormat="1" applyBorder="1" applyAlignment="1">
      <alignment horizontal="center"/>
    </xf>
    <xf numFmtId="43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0" fillId="0" borderId="3" xfId="0" applyNumberForma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3" fontId="0" fillId="0" borderId="0" xfId="0" applyNumberFormat="1"/>
    <xf numFmtId="0" fontId="12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2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3" xfId="0" applyFill="1" applyBorder="1"/>
    <xf numFmtId="15" fontId="3" fillId="2" borderId="3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3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9" fontId="0" fillId="2" borderId="3" xfId="2" applyFont="1" applyFill="1" applyBorder="1" applyAlignment="1" applyProtection="1">
      <alignment horizontal="center"/>
    </xf>
    <xf numFmtId="9" fontId="0" fillId="2" borderId="0" xfId="2" applyFont="1" applyFill="1" applyBorder="1" applyAlignment="1" applyProtection="1">
      <alignment horizontal="center"/>
    </xf>
    <xf numFmtId="166" fontId="0" fillId="2" borderId="3" xfId="2" applyNumberFormat="1" applyFont="1" applyFill="1" applyBorder="1" applyAlignment="1" applyProtection="1">
      <alignment horizontal="center"/>
    </xf>
    <xf numFmtId="166" fontId="0" fillId="2" borderId="0" xfId="2" applyNumberFormat="1" applyFont="1" applyFill="1" applyBorder="1" applyAlignment="1" applyProtection="1">
      <alignment horizontal="center"/>
    </xf>
    <xf numFmtId="0" fontId="6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9" fontId="0" fillId="2" borderId="0" xfId="0" applyNumberFormat="1" applyFill="1" applyAlignment="1">
      <alignment horizontal="center"/>
    </xf>
    <xf numFmtId="15" fontId="0" fillId="2" borderId="2" xfId="0" applyNumberFormat="1" applyFill="1" applyBorder="1"/>
    <xf numFmtId="167" fontId="0" fillId="2" borderId="0" xfId="3" applyNumberFormat="1" applyFont="1" applyFill="1" applyBorder="1" applyProtection="1"/>
    <xf numFmtId="43" fontId="0" fillId="2" borderId="0" xfId="0" applyNumberFormat="1" applyFill="1"/>
    <xf numFmtId="43" fontId="0" fillId="2" borderId="9" xfId="0" applyNumberFormat="1" applyFill="1" applyBorder="1"/>
    <xf numFmtId="0" fontId="0" fillId="2" borderId="2" xfId="0" applyFill="1" applyBorder="1"/>
    <xf numFmtId="167" fontId="3" fillId="2" borderId="10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7" fillId="0" borderId="0" xfId="0" applyFont="1" applyFill="1" applyAlignment="1" applyProtection="1">
      <alignment horizontal="left" vertical="top"/>
      <protection locked="0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0" fillId="2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9" fillId="0" borderId="20" xfId="0" applyFont="1" applyFill="1" applyBorder="1" applyAlignment="1" applyProtection="1">
      <alignment horizontal="center"/>
      <protection locked="0"/>
    </xf>
    <xf numFmtId="0" fontId="9" fillId="0" borderId="21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9" fillId="0" borderId="23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0" fillId="0" borderId="24" xfId="0" applyFill="1" applyBorder="1" applyProtection="1"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4" fillId="0" borderId="24" xfId="0" applyFont="1" applyFill="1" applyBorder="1" applyProtection="1"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18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4" fillId="0" borderId="14" xfId="0" applyFont="1" applyFill="1" applyBorder="1" applyProtection="1">
      <protection locked="0"/>
    </xf>
    <xf numFmtId="0" fontId="4" fillId="0" borderId="15" xfId="0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Protection="1"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top"/>
      <protection locked="0"/>
    </xf>
    <xf numFmtId="0" fontId="22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top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top"/>
      <protection locked="0"/>
    </xf>
    <xf numFmtId="0" fontId="22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49" fontId="0" fillId="0" borderId="3" xfId="0" applyNumberFormat="1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15" fontId="0" fillId="0" borderId="3" xfId="0" applyNumberFormat="1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168" fontId="0" fillId="0" borderId="3" xfId="0" applyNumberFormat="1" applyFill="1" applyBorder="1" applyAlignment="1" applyProtection="1">
      <alignment horizontal="center"/>
      <protection locked="0"/>
    </xf>
    <xf numFmtId="43" fontId="0" fillId="0" borderId="3" xfId="0" applyNumberForma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left" vertical="center" wrapText="1"/>
      <protection locked="0"/>
    </xf>
    <xf numFmtId="43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wrapText="1"/>
      <protection locked="0"/>
    </xf>
    <xf numFmtId="17" fontId="5" fillId="0" borderId="0" xfId="0" applyNumberFormat="1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10" fontId="5" fillId="0" borderId="0" xfId="2" applyNumberFormat="1" applyFont="1" applyFill="1" applyBorder="1" applyAlignment="1" applyProtection="1">
      <alignment horizontal="center" wrapText="1"/>
      <protection locked="0"/>
    </xf>
    <xf numFmtId="43" fontId="3" fillId="0" borderId="0" xfId="1" applyFont="1" applyFill="1" applyBorder="1" applyAlignment="1" applyProtection="1">
      <alignment wrapText="1"/>
      <protection locked="0"/>
    </xf>
    <xf numFmtId="165" fontId="5" fillId="0" borderId="0" xfId="0" applyNumberFormat="1" applyFont="1" applyFill="1" applyAlignment="1" applyProtection="1">
      <alignment horizontal="center" wrapText="1"/>
      <protection locked="0"/>
    </xf>
    <xf numFmtId="43" fontId="0" fillId="0" borderId="0" xfId="0" applyNumberForma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Protection="1"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15" fontId="3" fillId="0" borderId="3" xfId="0" applyNumberFormat="1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3" xfId="0" applyNumberFormat="1" applyFont="1" applyFill="1" applyBorder="1" applyAlignment="1" applyProtection="1">
      <alignment horizontal="center" vertical="center"/>
      <protection locked="0"/>
    </xf>
    <xf numFmtId="43" fontId="8" fillId="0" borderId="3" xfId="1" applyFont="1" applyFill="1" applyBorder="1" applyProtection="1">
      <protection locked="0"/>
    </xf>
    <xf numFmtId="43" fontId="3" fillId="0" borderId="3" xfId="0" applyNumberFormat="1" applyFont="1" applyFill="1" applyBorder="1" applyAlignment="1" applyProtection="1">
      <alignment horizontal="center"/>
      <protection locked="0"/>
    </xf>
    <xf numFmtId="43" fontId="3" fillId="0" borderId="3" xfId="1" applyFont="1" applyFill="1" applyBorder="1" applyAlignment="1" applyProtection="1">
      <alignment horizontal="center"/>
      <protection locked="0"/>
    </xf>
    <xf numFmtId="43" fontId="0" fillId="0" borderId="3" xfId="1" applyFont="1" applyFill="1" applyBorder="1" applyProtection="1">
      <protection locked="0"/>
    </xf>
    <xf numFmtId="43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1" fontId="0" fillId="0" borderId="3" xfId="0" applyNumberFormat="1" applyFill="1" applyBorder="1" applyAlignment="1" applyProtection="1">
      <alignment horizontal="center" vertical="center"/>
      <protection locked="0"/>
    </xf>
    <xf numFmtId="9" fontId="0" fillId="0" borderId="3" xfId="2" applyFont="1" applyFill="1" applyBorder="1" applyAlignment="1" applyProtection="1">
      <alignment horizontal="center"/>
      <protection locked="0"/>
    </xf>
    <xf numFmtId="9" fontId="0" fillId="0" borderId="0" xfId="2" applyFont="1" applyFill="1" applyBorder="1" applyAlignment="1" applyProtection="1">
      <alignment horizontal="center"/>
      <protection locked="0"/>
    </xf>
    <xf numFmtId="166" fontId="0" fillId="0" borderId="3" xfId="2" applyNumberFormat="1" applyFont="1" applyFill="1" applyBorder="1" applyAlignment="1" applyProtection="1">
      <alignment horizontal="center"/>
      <protection locked="0"/>
    </xf>
    <xf numFmtId="166" fontId="0" fillId="0" borderId="0" xfId="2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9" fontId="0" fillId="0" borderId="0" xfId="0" applyNumberFormat="1" applyFill="1" applyAlignment="1" applyProtection="1">
      <alignment horizontal="center"/>
      <protection locked="0"/>
    </xf>
    <xf numFmtId="15" fontId="0" fillId="0" borderId="2" xfId="0" applyNumberFormat="1" applyFill="1" applyBorder="1" applyProtection="1">
      <protection locked="0"/>
    </xf>
    <xf numFmtId="167" fontId="0" fillId="0" borderId="0" xfId="3" applyNumberFormat="1" applyFont="1" applyFill="1" applyBorder="1" applyProtection="1">
      <protection locked="0"/>
    </xf>
    <xf numFmtId="43" fontId="0" fillId="0" borderId="0" xfId="0" applyNumberFormat="1" applyFill="1" applyProtection="1">
      <protection locked="0"/>
    </xf>
    <xf numFmtId="43" fontId="0" fillId="0" borderId="9" xfId="0" applyNumberFormat="1" applyFill="1" applyBorder="1" applyProtection="1"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0" fillId="0" borderId="0" xfId="0" applyFill="1" applyProtection="1">
      <protection locked="0"/>
    </xf>
    <xf numFmtId="0" fontId="0" fillId="0" borderId="2" xfId="0" applyFill="1" applyBorder="1" applyProtection="1">
      <protection locked="0"/>
    </xf>
    <xf numFmtId="167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</cellXfs>
  <cellStyles count="27">
    <cellStyle name="Comma" xfId="1" builtinId="3"/>
    <cellStyle name="Comma [0] 2" xfId="13" xr:uid="{A11A3E07-5E3A-49DF-8310-30EE49D2067B}"/>
    <cellStyle name="Comma [0] 3" xfId="23" xr:uid="{7B6FC66F-922D-42E1-9F26-9C624A99720A}"/>
    <cellStyle name="Comma [0] 4" xfId="6" xr:uid="{13B1AE7E-BB28-4BD3-A17E-8A99D5155517}"/>
    <cellStyle name="Comma 10" xfId="8" xr:uid="{8D6FE9A8-3F80-4FE6-B4F9-48CFA264A02F}"/>
    <cellStyle name="Comma 11" xfId="4" xr:uid="{E7DB0DA7-0002-43AA-B364-4DDF603C860D}"/>
    <cellStyle name="Comma 14" xfId="26" xr:uid="{2B4853ED-C4B9-428A-8921-200EA305B7C0}"/>
    <cellStyle name="Comma 2" xfId="3" xr:uid="{803BF58E-79D5-4D1C-B296-D1D2C20CF407}"/>
    <cellStyle name="Comma 2 2" xfId="15" xr:uid="{AA5BFD00-3935-461B-9750-84F02277A39A}"/>
    <cellStyle name="Comma 2 3" xfId="5" xr:uid="{47EFD031-FA73-4AC3-8664-09CC279A8DE8}"/>
    <cellStyle name="Comma 3" xfId="16" xr:uid="{5A5A8EEF-EDA4-4017-A50A-30B746FDCCD4}"/>
    <cellStyle name="Comma 4" xfId="14" xr:uid="{57325307-59F6-43F0-AFBE-65CEE727A1FE}"/>
    <cellStyle name="Comma 5" xfId="21" xr:uid="{3C484C9E-E793-437F-A1D9-CEA3F808CB4B}"/>
    <cellStyle name="Comma 6" xfId="22" xr:uid="{6C79E789-EB49-4250-9B8E-86EDB382447F}"/>
    <cellStyle name="Comma 7" xfId="10" xr:uid="{8B1DC41D-7E1D-4DEA-A36D-504316A879D0}"/>
    <cellStyle name="Comma 8" xfId="24" xr:uid="{A2C53871-9F49-48D7-BF86-C244692F3C53}"/>
    <cellStyle name="Comma 9" xfId="25" xr:uid="{F51EDD2D-160A-41D9-A49E-DD9915C210E7}"/>
    <cellStyle name="Normal" xfId="0" builtinId="0"/>
    <cellStyle name="Normal 2" xfId="7" xr:uid="{87855DE4-97D5-484A-8DC5-776999EEC586}"/>
    <cellStyle name="Normal 2 2" xfId="12" xr:uid="{8EE96EA3-6A73-481E-A3DC-D294FF5EA8F9}"/>
    <cellStyle name="Normal 2 3" xfId="9" xr:uid="{409CA4A8-43CB-4B5E-BC45-799939A13894}"/>
    <cellStyle name="Normal 3" xfId="17" xr:uid="{8EC9F156-42D5-46AA-B2E5-9B8D8F16AB3E}"/>
    <cellStyle name="Normal 4" xfId="18" xr:uid="{AFC63267-0433-4DDE-B217-171D032B0EC7}"/>
    <cellStyle name="Normal 5" xfId="19" xr:uid="{70504C79-FDFC-49E4-A728-86E6E0A3FA9D}"/>
    <cellStyle name="Normal 6" xfId="20" xr:uid="{315486E8-2214-4A9D-A9F5-D40C58309BF5}"/>
    <cellStyle name="Normal 8" xfId="11" xr:uid="{4F87EBEF-FCED-40B6-BC5B-7BA67B5DB37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30</xdr:row>
      <xdr:rowOff>40821</xdr:rowOff>
    </xdr:from>
    <xdr:to>
      <xdr:col>24</xdr:col>
      <xdr:colOff>13607</xdr:colOff>
      <xdr:row>31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CF896C0-6936-DB0B-951B-5D4908DB3816}"/>
            </a:ext>
          </a:extLst>
        </xdr:cNvPr>
        <xdr:cNvCxnSpPr/>
      </xdr:nvCxnSpPr>
      <xdr:spPr>
        <a:xfrm>
          <a:off x="18573750" y="10014857"/>
          <a:ext cx="4367893" cy="4898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27214</xdr:colOff>
      <xdr:row>31</xdr:row>
      <xdr:rowOff>27215</xdr:rowOff>
    </xdr:from>
    <xdr:to>
      <xdr:col>24</xdr:col>
      <xdr:colOff>0</xdr:colOff>
      <xdr:row>32</xdr:row>
      <xdr:rowOff>13607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843E320-0057-4C75-71B4-58A7B07B5981}"/>
            </a:ext>
          </a:extLst>
        </xdr:cNvPr>
        <xdr:cNvCxnSpPr/>
      </xdr:nvCxnSpPr>
      <xdr:spPr>
        <a:xfrm>
          <a:off x="18600964" y="10531929"/>
          <a:ext cx="4327072" cy="5170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27214</xdr:colOff>
      <xdr:row>32</xdr:row>
      <xdr:rowOff>27214</xdr:rowOff>
    </xdr:from>
    <xdr:to>
      <xdr:col>24</xdr:col>
      <xdr:colOff>40821</xdr:colOff>
      <xdr:row>32</xdr:row>
      <xdr:rowOff>517071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D3CA6D2-FC7B-683D-E176-CB91F610A667}"/>
            </a:ext>
          </a:extLst>
        </xdr:cNvPr>
        <xdr:cNvCxnSpPr/>
      </xdr:nvCxnSpPr>
      <xdr:spPr>
        <a:xfrm>
          <a:off x="18600964" y="11062607"/>
          <a:ext cx="4367893" cy="4898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503464</xdr:colOff>
      <xdr:row>38</xdr:row>
      <xdr:rowOff>108857</xdr:rowOff>
    </xdr:from>
    <xdr:to>
      <xdr:col>21</xdr:col>
      <xdr:colOff>544285</xdr:colOff>
      <xdr:row>38</xdr:row>
      <xdr:rowOff>108857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BE68264-07E8-B891-7360-6D328865AEE7}"/>
            </a:ext>
          </a:extLst>
        </xdr:cNvPr>
        <xdr:cNvCxnSpPr/>
      </xdr:nvCxnSpPr>
      <xdr:spPr>
        <a:xfrm>
          <a:off x="20084143" y="12559393"/>
          <a:ext cx="408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40821</xdr:rowOff>
    </xdr:from>
    <xdr:to>
      <xdr:col>24</xdr:col>
      <xdr:colOff>13607</xdr:colOff>
      <xdr:row>33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561A1E0-28E3-4870-AE52-6372ECDBEE09}"/>
            </a:ext>
          </a:extLst>
        </xdr:cNvPr>
        <xdr:cNvCxnSpPr/>
      </xdr:nvCxnSpPr>
      <xdr:spPr>
        <a:xfrm>
          <a:off x="18577560" y="10015401"/>
          <a:ext cx="4387487" cy="49257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4951-35A2-42DF-84D9-F13DD5F31F7A}">
  <sheetPr codeName="Sheet1">
    <pageSetUpPr fitToPage="1"/>
  </sheetPr>
  <dimension ref="A1:X98"/>
  <sheetViews>
    <sheetView tabSelected="1" zoomScaleNormal="100" zoomScaleSheetLayoutView="90" workbookViewId="0">
      <selection sqref="A1:W1"/>
    </sheetView>
  </sheetViews>
  <sheetFormatPr defaultColWidth="9.109375" defaultRowHeight="14.4" x14ac:dyDescent="0.3"/>
  <cols>
    <col min="1" max="1" width="5.77734375" style="193" customWidth="1"/>
    <col min="2" max="2" width="10.44140625" style="147" customWidth="1"/>
    <col min="3" max="3" width="12" style="147" customWidth="1"/>
    <col min="4" max="5" width="18" style="147" customWidth="1"/>
    <col min="6" max="6" width="25.44140625" style="147" customWidth="1"/>
    <col min="7" max="7" width="25.88671875" style="147" customWidth="1"/>
    <col min="8" max="8" width="9.77734375" style="147" customWidth="1"/>
    <col min="9" max="9" width="13" style="147" customWidth="1"/>
    <col min="10" max="10" width="12.88671875" style="147" customWidth="1"/>
    <col min="11" max="11" width="15.77734375" style="147" hidden="1" customWidth="1"/>
    <col min="12" max="12" width="14" style="147" customWidth="1"/>
    <col min="13" max="13" width="14.77734375" style="147" customWidth="1"/>
    <col min="14" max="14" width="10.5546875" style="147" customWidth="1"/>
    <col min="15" max="15" width="18.109375" style="147" customWidth="1"/>
    <col min="16" max="16" width="15.77734375" style="147" customWidth="1"/>
    <col min="17" max="17" width="19.21875" style="147" customWidth="1"/>
    <col min="18" max="18" width="13.5546875" style="147" customWidth="1"/>
    <col min="19" max="19" width="13" style="147" customWidth="1"/>
    <col min="20" max="20" width="0.6640625" style="147" customWidth="1"/>
    <col min="21" max="21" width="14.77734375" style="147" customWidth="1"/>
    <col min="22" max="24" width="16.33203125" style="147" customWidth="1"/>
    <col min="25" max="16384" width="9.109375" style="147"/>
  </cols>
  <sheetData>
    <row r="1" spans="1:24" ht="21" x14ac:dyDescent="0.4">
      <c r="A1" s="144" t="s">
        <v>42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6" t="s">
        <v>39</v>
      </c>
    </row>
    <row r="2" spans="1:24" ht="21" x14ac:dyDescent="0.4">
      <c r="A2" s="148" t="s">
        <v>44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50"/>
    </row>
    <row r="3" spans="1:24" ht="21" x14ac:dyDescent="0.4">
      <c r="A3" s="151"/>
      <c r="B3" s="152" t="s">
        <v>58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X3" s="150"/>
    </row>
    <row r="4" spans="1:24" s="156" customFormat="1" ht="18" x14ac:dyDescent="0.35">
      <c r="A4" s="154"/>
      <c r="B4" s="152" t="s">
        <v>71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X4" s="157"/>
    </row>
    <row r="5" spans="1:24" s="156" customFormat="1" ht="19.2" customHeight="1" x14ac:dyDescent="0.35">
      <c r="A5" s="154" t="s">
        <v>59</v>
      </c>
      <c r="B5" s="117" t="s">
        <v>60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X5" s="157"/>
    </row>
    <row r="6" spans="1:24" s="156" customFormat="1" ht="19.2" customHeight="1" x14ac:dyDescent="0.35">
      <c r="A6" s="154" t="s">
        <v>61</v>
      </c>
      <c r="B6" s="117" t="s">
        <v>73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X6" s="157"/>
    </row>
    <row r="7" spans="1:24" s="156" customFormat="1" ht="19.2" customHeight="1" x14ac:dyDescent="0.35">
      <c r="A7" s="154" t="s">
        <v>62</v>
      </c>
      <c r="B7" s="117" t="s">
        <v>195</v>
      </c>
      <c r="D7" s="158"/>
      <c r="E7" s="158"/>
      <c r="F7" s="158"/>
      <c r="G7" s="158"/>
      <c r="H7" s="158"/>
      <c r="I7" s="158"/>
      <c r="J7" s="158"/>
      <c r="K7" s="158"/>
      <c r="L7" s="158"/>
      <c r="M7" s="159"/>
      <c r="N7" s="158"/>
      <c r="O7" s="158"/>
      <c r="P7" s="158"/>
      <c r="Q7" s="158"/>
      <c r="X7" s="157"/>
    </row>
    <row r="8" spans="1:24" s="156" customFormat="1" ht="19.2" customHeight="1" x14ac:dyDescent="0.35">
      <c r="A8" s="154" t="s">
        <v>63</v>
      </c>
      <c r="B8" s="117" t="s">
        <v>116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X8" s="157"/>
    </row>
    <row r="9" spans="1:24" s="156" customFormat="1" ht="19.2" customHeight="1" x14ac:dyDescent="0.35">
      <c r="A9" s="154" t="s">
        <v>64</v>
      </c>
      <c r="B9" s="117" t="s">
        <v>96</v>
      </c>
      <c r="D9" s="158"/>
      <c r="E9" s="158"/>
      <c r="F9" s="158"/>
      <c r="G9" s="158"/>
      <c r="H9" s="158"/>
      <c r="I9" s="158"/>
      <c r="J9" s="158"/>
      <c r="K9" s="158"/>
      <c r="L9" s="158"/>
      <c r="M9" s="159"/>
      <c r="N9" s="158"/>
      <c r="O9" s="158"/>
      <c r="P9" s="158"/>
      <c r="Q9" s="158"/>
      <c r="X9" s="157"/>
    </row>
    <row r="10" spans="1:24" s="156" customFormat="1" ht="18" x14ac:dyDescent="0.35">
      <c r="A10" s="154" t="s">
        <v>65</v>
      </c>
      <c r="B10" s="160" t="s">
        <v>159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X10" s="157"/>
    </row>
    <row r="11" spans="1:24" s="156" customFormat="1" ht="19.2" customHeight="1" x14ac:dyDescent="0.35">
      <c r="A11" s="154" t="s">
        <v>66</v>
      </c>
      <c r="B11" s="117" t="s">
        <v>120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9"/>
      <c r="N11" s="158"/>
      <c r="O11" s="158"/>
      <c r="P11" s="158"/>
      <c r="Q11" s="158"/>
      <c r="X11" s="157"/>
    </row>
    <row r="12" spans="1:24" s="156" customFormat="1" ht="19.2" customHeight="1" x14ac:dyDescent="0.35">
      <c r="A12" s="154" t="s">
        <v>69</v>
      </c>
      <c r="B12" s="117" t="s">
        <v>160</v>
      </c>
      <c r="D12" s="158"/>
      <c r="E12" s="158"/>
      <c r="F12" s="158"/>
      <c r="G12" s="158"/>
      <c r="H12" s="158"/>
      <c r="I12" s="158"/>
      <c r="J12" s="158"/>
      <c r="K12" s="158"/>
      <c r="X12" s="157"/>
    </row>
    <row r="13" spans="1:24" s="156" customFormat="1" ht="18" x14ac:dyDescent="0.35">
      <c r="A13" s="154" t="s">
        <v>117</v>
      </c>
      <c r="B13" s="160" t="s">
        <v>193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X13" s="157"/>
    </row>
    <row r="14" spans="1:24" s="156" customFormat="1" ht="19.2" customHeight="1" x14ac:dyDescent="0.35">
      <c r="A14" s="154" t="s">
        <v>121</v>
      </c>
      <c r="B14" s="117" t="s">
        <v>191</v>
      </c>
      <c r="D14" s="158"/>
      <c r="E14" s="158"/>
      <c r="F14" s="158"/>
      <c r="G14" s="158"/>
      <c r="H14" s="158"/>
      <c r="I14" s="158"/>
      <c r="J14" s="158"/>
      <c r="K14" s="158"/>
      <c r="X14" s="157"/>
    </row>
    <row r="15" spans="1:24" s="156" customFormat="1" ht="18" x14ac:dyDescent="0.35">
      <c r="A15" s="154" t="s">
        <v>132</v>
      </c>
      <c r="B15" s="160" t="s">
        <v>194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X15" s="157"/>
    </row>
    <row r="16" spans="1:24" s="156" customFormat="1" ht="18" x14ac:dyDescent="0.35">
      <c r="A16" s="154" t="s">
        <v>190</v>
      </c>
      <c r="B16" s="117" t="s">
        <v>196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X16" s="157"/>
    </row>
    <row r="17" spans="1:24" s="156" customFormat="1" ht="18" x14ac:dyDescent="0.35">
      <c r="A17" s="161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3"/>
    </row>
    <row r="18" spans="1:24" ht="19.2" customHeight="1" thickBot="1" x14ac:dyDescent="0.35">
      <c r="A18" s="164"/>
      <c r="B18" s="117"/>
      <c r="D18" s="158"/>
      <c r="E18" s="158"/>
      <c r="F18" s="158"/>
      <c r="G18" s="158"/>
      <c r="H18" s="158"/>
      <c r="X18" s="150"/>
    </row>
    <row r="19" spans="1:24" ht="38.4" customHeight="1" thickBot="1" x14ac:dyDescent="0.4">
      <c r="A19" s="165"/>
      <c r="B19" s="166"/>
      <c r="C19" s="162"/>
      <c r="D19" s="166"/>
      <c r="E19" s="166"/>
      <c r="F19" s="166"/>
      <c r="G19" s="166"/>
      <c r="H19" s="167" t="s">
        <v>70</v>
      </c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9"/>
      <c r="T19" s="166"/>
      <c r="U19" s="170" t="s">
        <v>127</v>
      </c>
      <c r="V19" s="171"/>
      <c r="W19" s="170" t="s">
        <v>128</v>
      </c>
      <c r="X19" s="171"/>
    </row>
    <row r="20" spans="1:24" s="173" customFormat="1" ht="89.4" customHeight="1" x14ac:dyDescent="0.3">
      <c r="A20" s="172" t="s">
        <v>0</v>
      </c>
      <c r="B20" s="172" t="s">
        <v>126</v>
      </c>
      <c r="C20" s="172" t="s">
        <v>115</v>
      </c>
      <c r="D20" s="172" t="s">
        <v>40</v>
      </c>
      <c r="E20" s="172" t="s">
        <v>176</v>
      </c>
      <c r="F20" s="172" t="s">
        <v>72</v>
      </c>
      <c r="G20" s="172" t="s">
        <v>56</v>
      </c>
      <c r="H20" s="172" t="s">
        <v>68</v>
      </c>
      <c r="I20" s="172" t="s">
        <v>75</v>
      </c>
      <c r="J20" s="172" t="s">
        <v>94</v>
      </c>
      <c r="K20" s="172" t="s">
        <v>1</v>
      </c>
      <c r="L20" s="172" t="s">
        <v>67</v>
      </c>
      <c r="M20" s="172" t="s">
        <v>119</v>
      </c>
      <c r="N20" s="172" t="s">
        <v>135</v>
      </c>
      <c r="O20" s="172" t="s">
        <v>95</v>
      </c>
      <c r="P20" s="172" t="s">
        <v>123</v>
      </c>
      <c r="Q20" s="172" t="s">
        <v>182</v>
      </c>
      <c r="R20" s="172" t="s">
        <v>122</v>
      </c>
      <c r="S20" s="172" t="s">
        <v>74</v>
      </c>
      <c r="U20" s="174" t="s">
        <v>97</v>
      </c>
      <c r="V20" s="174" t="s">
        <v>76</v>
      </c>
      <c r="W20" s="174" t="s">
        <v>98</v>
      </c>
      <c r="X20" s="172" t="s">
        <v>77</v>
      </c>
    </row>
    <row r="21" spans="1:24" s="176" customFormat="1" ht="18.600000000000001" customHeight="1" x14ac:dyDescent="0.3">
      <c r="A21" s="175"/>
      <c r="B21" s="175" t="s">
        <v>12</v>
      </c>
      <c r="C21" s="175" t="s">
        <v>13</v>
      </c>
      <c r="D21" s="175" t="s">
        <v>14</v>
      </c>
      <c r="E21" s="175" t="s">
        <v>15</v>
      </c>
      <c r="F21" s="175" t="s">
        <v>16</v>
      </c>
      <c r="G21" s="175" t="s">
        <v>78</v>
      </c>
      <c r="H21" s="175" t="s">
        <v>79</v>
      </c>
      <c r="I21" s="175" t="s">
        <v>80</v>
      </c>
      <c r="J21" s="175" t="s">
        <v>81</v>
      </c>
      <c r="K21" s="175"/>
      <c r="L21" s="175" t="s">
        <v>82</v>
      </c>
      <c r="M21" s="175" t="s">
        <v>83</v>
      </c>
      <c r="N21" s="175" t="s">
        <v>84</v>
      </c>
      <c r="O21" s="175" t="s">
        <v>85</v>
      </c>
      <c r="P21" s="175" t="s">
        <v>86</v>
      </c>
      <c r="Q21" s="175" t="s">
        <v>87</v>
      </c>
      <c r="R21" s="175" t="s">
        <v>88</v>
      </c>
      <c r="S21" s="175" t="s">
        <v>89</v>
      </c>
      <c r="U21" s="175" t="s">
        <v>129</v>
      </c>
      <c r="V21" s="175" t="s">
        <v>130</v>
      </c>
      <c r="W21" s="175" t="s">
        <v>131</v>
      </c>
      <c r="X21" s="175" t="s">
        <v>137</v>
      </c>
    </row>
    <row r="22" spans="1:24" s="178" customFormat="1" x14ac:dyDescent="0.3">
      <c r="A22" s="177"/>
      <c r="B22" s="177"/>
      <c r="C22" s="177"/>
      <c r="D22" s="177"/>
      <c r="E22" s="177"/>
      <c r="F22" s="177" t="s">
        <v>63</v>
      </c>
      <c r="G22" s="177"/>
      <c r="H22" s="177" t="s">
        <v>64</v>
      </c>
      <c r="I22" s="177"/>
      <c r="J22" s="177"/>
      <c r="K22" s="177"/>
      <c r="L22" s="177"/>
      <c r="M22" s="177" t="s">
        <v>99</v>
      </c>
      <c r="N22" s="177"/>
      <c r="O22" s="177"/>
      <c r="P22" s="177"/>
      <c r="Q22" s="177"/>
      <c r="R22" s="177"/>
      <c r="S22" s="177"/>
      <c r="U22" s="177" t="s">
        <v>161</v>
      </c>
      <c r="V22" s="177"/>
      <c r="W22" s="177" t="s">
        <v>118</v>
      </c>
      <c r="X22" s="177"/>
    </row>
    <row r="23" spans="1:24" s="178" customFormat="1" x14ac:dyDescent="0.3">
      <c r="A23" s="177"/>
      <c r="B23" s="179" t="s">
        <v>133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U23" s="177"/>
      <c r="V23" s="177"/>
      <c r="W23" s="177"/>
      <c r="X23" s="177"/>
    </row>
    <row r="24" spans="1:24" ht="42" customHeight="1" x14ac:dyDescent="0.3">
      <c r="A24" s="180">
        <v>1</v>
      </c>
      <c r="B24" s="181"/>
      <c r="C24" s="181"/>
      <c r="D24" s="182" t="s">
        <v>2</v>
      </c>
      <c r="E24" s="183" t="s">
        <v>2</v>
      </c>
      <c r="F24" s="183"/>
      <c r="G24" s="183"/>
      <c r="H24" s="184"/>
      <c r="I24" s="185"/>
      <c r="J24" s="22"/>
      <c r="K24" s="33">
        <f>IF(AND(J24&gt;=$B$75,J24&lt;=$C$75),$D$75,IF(AND(J24&gt;=$B$76,J24&lt;=$C$76),$D$76,IF(J24&gt;=$B$77,$D$77,0)))</f>
        <v>0</v>
      </c>
      <c r="L24" s="186" t="s">
        <v>2</v>
      </c>
      <c r="M24" s="34"/>
      <c r="N24" s="22"/>
      <c r="O24" s="22"/>
      <c r="P24" s="22"/>
      <c r="Q24" s="22"/>
      <c r="R24" s="30" t="s">
        <v>2</v>
      </c>
      <c r="S24" s="187"/>
      <c r="U24" s="188"/>
      <c r="V24" s="189"/>
      <c r="W24" s="189"/>
      <c r="X24" s="189"/>
    </row>
    <row r="25" spans="1:24" ht="42" customHeight="1" x14ac:dyDescent="0.3">
      <c r="A25" s="180">
        <v>2</v>
      </c>
      <c r="B25" s="181"/>
      <c r="C25" s="181"/>
      <c r="D25" s="182" t="s">
        <v>2</v>
      </c>
      <c r="E25" s="183" t="s">
        <v>2</v>
      </c>
      <c r="F25" s="183"/>
      <c r="G25" s="183"/>
      <c r="H25" s="184"/>
      <c r="I25" s="185"/>
      <c r="J25" s="22"/>
      <c r="K25" s="33">
        <f>IF(AND(J25&gt;=$B$75,J25&lt;=$C$75),$D$75,IF(AND(J25&gt;=$B$76,J25&lt;=$C$76),$D$76,IF(J25&gt;=$B$77,$D$77,0)))</f>
        <v>0</v>
      </c>
      <c r="L25" s="186" t="s">
        <v>2</v>
      </c>
      <c r="M25" s="34"/>
      <c r="N25" s="22"/>
      <c r="O25" s="22"/>
      <c r="P25" s="22"/>
      <c r="Q25" s="22"/>
      <c r="R25" s="30" t="s">
        <v>2</v>
      </c>
      <c r="S25" s="187"/>
      <c r="U25" s="188"/>
      <c r="V25" s="189"/>
      <c r="W25" s="189"/>
      <c r="X25" s="189"/>
    </row>
    <row r="26" spans="1:24" ht="42" customHeight="1" x14ac:dyDescent="0.3">
      <c r="A26" s="180">
        <v>3</v>
      </c>
      <c r="B26" s="181"/>
      <c r="C26" s="181"/>
      <c r="D26" s="182" t="s">
        <v>2</v>
      </c>
      <c r="E26" s="183" t="s">
        <v>2</v>
      </c>
      <c r="F26" s="183"/>
      <c r="G26" s="183"/>
      <c r="H26" s="184"/>
      <c r="I26" s="185"/>
      <c r="J26" s="22"/>
      <c r="K26" s="33">
        <f>IF(AND(J26&gt;=$B$75,J26&lt;=$C$75),$D$75,IF(AND(J26&gt;=$B$76,J26&lt;=$C$76),$D$76,IF(J26&gt;=$B$77,$D$77,0)))</f>
        <v>0</v>
      </c>
      <c r="L26" s="186" t="s">
        <v>2</v>
      </c>
      <c r="M26" s="34"/>
      <c r="N26" s="22"/>
      <c r="O26" s="22"/>
      <c r="P26" s="22"/>
      <c r="Q26" s="22"/>
      <c r="R26" s="30" t="s">
        <v>2</v>
      </c>
      <c r="S26" s="187"/>
      <c r="U26" s="188"/>
      <c r="V26" s="189"/>
      <c r="W26" s="189"/>
      <c r="X26" s="189"/>
    </row>
    <row r="27" spans="1:24" ht="42" customHeight="1" x14ac:dyDescent="0.3">
      <c r="A27" s="180">
        <v>4</v>
      </c>
      <c r="B27" s="181"/>
      <c r="C27" s="181"/>
      <c r="D27" s="182" t="s">
        <v>2</v>
      </c>
      <c r="E27" s="183" t="s">
        <v>2</v>
      </c>
      <c r="F27" s="183"/>
      <c r="G27" s="183"/>
      <c r="H27" s="184"/>
      <c r="I27" s="185"/>
      <c r="J27" s="22"/>
      <c r="K27" s="33">
        <f>IF(AND(J27&gt;=$B$75,J27&lt;=$C$75),$D$75,IF(AND(J27&gt;=$B$76,J27&lt;=$C$76),$D$76,IF(J27&gt;=$B$77,$D$77,0)))</f>
        <v>0</v>
      </c>
      <c r="L27" s="186" t="s">
        <v>2</v>
      </c>
      <c r="M27" s="34"/>
      <c r="N27" s="22"/>
      <c r="O27" s="22"/>
      <c r="P27" s="22"/>
      <c r="Q27" s="22"/>
      <c r="R27" s="30" t="s">
        <v>2</v>
      </c>
      <c r="S27" s="187"/>
      <c r="U27" s="188"/>
      <c r="V27" s="189"/>
      <c r="W27" s="189"/>
      <c r="X27" s="189"/>
    </row>
    <row r="28" spans="1:24" ht="42" customHeight="1" x14ac:dyDescent="0.3">
      <c r="A28" s="180">
        <v>5</v>
      </c>
      <c r="B28" s="181"/>
      <c r="C28" s="181"/>
      <c r="D28" s="182" t="s">
        <v>2</v>
      </c>
      <c r="E28" s="183" t="s">
        <v>2</v>
      </c>
      <c r="F28" s="183"/>
      <c r="G28" s="183"/>
      <c r="H28" s="184"/>
      <c r="I28" s="185"/>
      <c r="J28" s="22"/>
      <c r="K28" s="33">
        <f>IF(AND(J28&gt;=$B$75,J28&lt;=$C$75),$D$75,IF(AND(J28&gt;=$B$76,J28&lt;=$C$76),$D$76,IF(J28&gt;=$B$77,$D$77,0)))</f>
        <v>0</v>
      </c>
      <c r="L28" s="186" t="s">
        <v>2</v>
      </c>
      <c r="M28" s="34"/>
      <c r="N28" s="22"/>
      <c r="O28" s="22"/>
      <c r="P28" s="22"/>
      <c r="Q28" s="22"/>
      <c r="R28" s="30" t="s">
        <v>2</v>
      </c>
      <c r="S28" s="187"/>
      <c r="U28" s="188"/>
      <c r="V28" s="189"/>
      <c r="W28" s="189"/>
      <c r="X28" s="189"/>
    </row>
    <row r="29" spans="1:24" ht="42" customHeight="1" x14ac:dyDescent="0.3">
      <c r="A29" s="180"/>
      <c r="B29" s="181"/>
      <c r="C29" s="181"/>
      <c r="D29" s="183"/>
      <c r="E29" s="183"/>
      <c r="F29" s="183"/>
      <c r="G29" s="183"/>
      <c r="H29" s="184"/>
      <c r="I29" s="185"/>
      <c r="J29" s="22"/>
      <c r="K29" s="33"/>
      <c r="L29" s="184"/>
      <c r="M29" s="34"/>
      <c r="N29" s="22"/>
      <c r="O29" s="22"/>
      <c r="P29" s="22"/>
      <c r="Q29" s="22"/>
      <c r="R29" s="30"/>
      <c r="S29" s="187"/>
      <c r="U29" s="188"/>
      <c r="V29" s="189"/>
      <c r="W29" s="189"/>
      <c r="X29" s="189"/>
    </row>
    <row r="30" spans="1:24" s="178" customFormat="1" x14ac:dyDescent="0.3">
      <c r="A30" s="177"/>
      <c r="B30" s="179" t="s">
        <v>134</v>
      </c>
      <c r="C30" s="177"/>
      <c r="D30" s="177"/>
      <c r="E30" s="177"/>
      <c r="F30" s="177"/>
      <c r="G30" s="183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90"/>
      <c r="S30" s="177"/>
      <c r="U30" s="177"/>
      <c r="V30" s="177"/>
      <c r="W30" s="177"/>
      <c r="X30" s="177"/>
    </row>
    <row r="31" spans="1:24" ht="42" customHeight="1" x14ac:dyDescent="0.3">
      <c r="A31" s="180">
        <v>1</v>
      </c>
      <c r="B31" s="181"/>
      <c r="C31" s="181"/>
      <c r="D31" s="182" t="s">
        <v>2</v>
      </c>
      <c r="E31" s="183" t="s">
        <v>2</v>
      </c>
      <c r="F31" s="183"/>
      <c r="G31" s="183"/>
      <c r="H31" s="184"/>
      <c r="I31" s="185"/>
      <c r="J31" s="22"/>
      <c r="K31" s="33">
        <f>IF(AND(J31&gt;=$B$75,J31&lt;=$C$75),$D$75,IF(AND(J31&gt;=$B$76,J31&lt;=$C$76),$D$76,IF(J31&gt;=$B$77,$D$77,0)))</f>
        <v>0</v>
      </c>
      <c r="L31" s="186" t="s">
        <v>2</v>
      </c>
      <c r="M31" s="34"/>
      <c r="N31" s="22"/>
      <c r="O31" s="22"/>
      <c r="P31" s="22"/>
      <c r="Q31" s="22"/>
      <c r="R31" s="30" t="s">
        <v>2</v>
      </c>
      <c r="S31" s="187"/>
      <c r="U31" s="191"/>
      <c r="V31" s="192"/>
      <c r="W31" s="192"/>
      <c r="X31" s="192"/>
    </row>
    <row r="32" spans="1:24" ht="42" customHeight="1" x14ac:dyDescent="0.3">
      <c r="A32" s="180">
        <v>2</v>
      </c>
      <c r="B32" s="181"/>
      <c r="C32" s="181"/>
      <c r="D32" s="182" t="s">
        <v>2</v>
      </c>
      <c r="E32" s="183" t="s">
        <v>2</v>
      </c>
      <c r="F32" s="183"/>
      <c r="G32" s="183"/>
      <c r="H32" s="184"/>
      <c r="I32" s="185"/>
      <c r="J32" s="22"/>
      <c r="K32" s="33">
        <f>IF(AND(J32&gt;=$B$75,J32&lt;=$C$75),$D$75,IF(AND(J32&gt;=$B$76,J32&lt;=$C$76),$D$76,IF(J32&gt;=$B$77,$D$77,0)))</f>
        <v>0</v>
      </c>
      <c r="L32" s="186" t="s">
        <v>2</v>
      </c>
      <c r="M32" s="34"/>
      <c r="N32" s="22"/>
      <c r="O32" s="22"/>
      <c r="P32" s="22"/>
      <c r="Q32" s="22"/>
      <c r="R32" s="30" t="s">
        <v>2</v>
      </c>
      <c r="S32" s="187"/>
      <c r="U32" s="191"/>
      <c r="V32" s="192"/>
      <c r="W32" s="192"/>
      <c r="X32" s="192"/>
    </row>
    <row r="33" spans="1:24" ht="42" customHeight="1" x14ac:dyDescent="0.3">
      <c r="A33" s="180">
        <v>3</v>
      </c>
      <c r="B33" s="181"/>
      <c r="C33" s="181"/>
      <c r="D33" s="182" t="s">
        <v>2</v>
      </c>
      <c r="E33" s="183" t="s">
        <v>2</v>
      </c>
      <c r="F33" s="183"/>
      <c r="G33" s="183"/>
      <c r="H33" s="184"/>
      <c r="I33" s="185"/>
      <c r="J33" s="22"/>
      <c r="K33" s="33">
        <f>IF(AND(J33&gt;=$B$75,J33&lt;=$C$75),$D$75,IF(AND(J33&gt;=$B$76,J33&lt;=$C$76),$D$76,IF(J33&gt;=$B$77,$D$77,0)))</f>
        <v>0</v>
      </c>
      <c r="L33" s="186" t="s">
        <v>2</v>
      </c>
      <c r="M33" s="34"/>
      <c r="N33" s="22"/>
      <c r="O33" s="22"/>
      <c r="P33" s="22"/>
      <c r="Q33" s="22"/>
      <c r="R33" s="30" t="s">
        <v>2</v>
      </c>
      <c r="S33" s="187"/>
      <c r="U33" s="191"/>
      <c r="V33" s="192"/>
      <c r="W33" s="192"/>
      <c r="X33" s="192"/>
    </row>
    <row r="34" spans="1:24" x14ac:dyDescent="0.3">
      <c r="B34" s="194"/>
      <c r="C34" s="195"/>
      <c r="D34" s="196"/>
      <c r="E34" s="196"/>
      <c r="F34" s="196"/>
      <c r="G34" s="196"/>
      <c r="H34" s="196"/>
      <c r="I34" s="197"/>
      <c r="J34" s="198"/>
      <c r="K34" s="199"/>
      <c r="L34" s="196"/>
      <c r="M34" s="200"/>
      <c r="S34" s="201"/>
    </row>
    <row r="35" spans="1:24" x14ac:dyDescent="0.3">
      <c r="B35" s="194"/>
      <c r="C35" s="195"/>
      <c r="D35" s="196"/>
      <c r="E35" s="196"/>
      <c r="F35" s="196"/>
      <c r="G35" s="196"/>
      <c r="H35" s="196"/>
      <c r="I35" s="197"/>
      <c r="J35" s="198"/>
      <c r="K35" s="199"/>
      <c r="L35" s="196"/>
      <c r="M35" s="200"/>
      <c r="N35" s="200"/>
      <c r="O35" s="200"/>
      <c r="P35" s="200"/>
      <c r="Q35" s="200"/>
      <c r="R35" s="200"/>
      <c r="S35" s="201"/>
    </row>
    <row r="36" spans="1:24" x14ac:dyDescent="0.3">
      <c r="B36" s="202"/>
      <c r="C36" s="203"/>
      <c r="D36" s="202"/>
      <c r="E36" s="202"/>
      <c r="F36" s="203"/>
      <c r="J36" s="204"/>
    </row>
    <row r="38" spans="1:24" x14ac:dyDescent="0.3">
      <c r="B38" s="205" t="s">
        <v>57</v>
      </c>
      <c r="C38" s="206"/>
      <c r="D38" s="206"/>
      <c r="E38" s="206"/>
      <c r="F38" s="206"/>
      <c r="H38" s="205"/>
      <c r="I38" s="205" t="s">
        <v>45</v>
      </c>
    </row>
    <row r="39" spans="1:24" x14ac:dyDescent="0.3">
      <c r="B39" s="205" t="s">
        <v>46</v>
      </c>
      <c r="C39" s="206"/>
      <c r="D39" s="206"/>
      <c r="E39" s="206"/>
      <c r="F39" s="206"/>
      <c r="H39" s="205"/>
      <c r="I39" s="205" t="s">
        <v>47</v>
      </c>
    </row>
    <row r="40" spans="1:24" x14ac:dyDescent="0.3">
      <c r="B40" s="205" t="s">
        <v>48</v>
      </c>
      <c r="C40" s="206"/>
      <c r="D40" s="206"/>
      <c r="E40" s="206"/>
      <c r="F40" s="206"/>
      <c r="H40" s="205"/>
      <c r="I40" s="205" t="s">
        <v>49</v>
      </c>
    </row>
    <row r="41" spans="1:24" x14ac:dyDescent="0.3">
      <c r="B41" s="205" t="s">
        <v>50</v>
      </c>
      <c r="C41" s="206"/>
      <c r="D41" s="206"/>
      <c r="E41" s="206"/>
      <c r="F41" s="206"/>
      <c r="H41" s="205"/>
      <c r="I41" s="205" t="s">
        <v>51</v>
      </c>
    </row>
    <row r="42" spans="1:24" x14ac:dyDescent="0.3">
      <c r="B42" s="205" t="s">
        <v>52</v>
      </c>
      <c r="C42" s="206"/>
      <c r="D42" s="206"/>
      <c r="E42" s="206"/>
      <c r="F42" s="206"/>
      <c r="H42" s="205"/>
      <c r="I42" s="205" t="s">
        <v>53</v>
      </c>
    </row>
    <row r="43" spans="1:24" x14ac:dyDescent="0.3">
      <c r="B43" s="205" t="s">
        <v>54</v>
      </c>
      <c r="C43" s="206"/>
      <c r="D43" s="206"/>
      <c r="E43" s="206"/>
      <c r="F43" s="206"/>
      <c r="H43" s="205"/>
      <c r="I43" s="205" t="s">
        <v>55</v>
      </c>
    </row>
    <row r="46" spans="1:24" hidden="1" x14ac:dyDescent="0.3"/>
    <row r="47" spans="1:24" hidden="1" x14ac:dyDescent="0.3"/>
    <row r="48" spans="1:24" hidden="1" x14ac:dyDescent="0.3"/>
    <row r="49" spans="1:12" hidden="1" x14ac:dyDescent="0.3"/>
    <row r="50" spans="1:12" hidden="1" x14ac:dyDescent="0.3">
      <c r="A50" s="207"/>
    </row>
    <row r="51" spans="1:12" ht="43.2" hidden="1" x14ac:dyDescent="0.3">
      <c r="A51" s="208" t="s">
        <v>3</v>
      </c>
      <c r="B51" s="209" t="s">
        <v>4</v>
      </c>
      <c r="C51" s="209" t="s">
        <v>5</v>
      </c>
      <c r="D51" s="209" t="s">
        <v>6</v>
      </c>
      <c r="E51" s="209"/>
      <c r="F51" s="209" t="s">
        <v>7</v>
      </c>
      <c r="G51" s="208" t="s">
        <v>8</v>
      </c>
      <c r="H51" s="208"/>
      <c r="I51" s="210" t="s">
        <v>1</v>
      </c>
      <c r="J51" s="209" t="s">
        <v>9</v>
      </c>
      <c r="K51" s="209" t="s">
        <v>10</v>
      </c>
      <c r="L51" s="209" t="s">
        <v>11</v>
      </c>
    </row>
    <row r="52" spans="1:12" hidden="1" x14ac:dyDescent="0.3">
      <c r="A52" s="210">
        <v>0</v>
      </c>
      <c r="B52" s="211"/>
      <c r="C52" s="211"/>
      <c r="D52" s="211"/>
      <c r="E52" s="211"/>
      <c r="F52" s="211" t="s">
        <v>12</v>
      </c>
      <c r="G52" s="212"/>
      <c r="H52" s="212"/>
      <c r="I52" s="213" t="s">
        <v>13</v>
      </c>
      <c r="J52" s="214" t="s">
        <v>14</v>
      </c>
      <c r="K52" s="215" t="s">
        <v>15</v>
      </c>
      <c r="L52" s="215" t="s">
        <v>16</v>
      </c>
    </row>
    <row r="53" spans="1:12" hidden="1" x14ac:dyDescent="0.3">
      <c r="A53" s="210">
        <v>1</v>
      </c>
      <c r="B53" s="216">
        <f>I24</f>
        <v>0</v>
      </c>
      <c r="C53" s="216" t="e">
        <f>#REF!</f>
        <v>#REF!</v>
      </c>
      <c r="D53" s="217" t="e">
        <f>ROUNDUP(YEARFRAC(C53,B53),2)</f>
        <v>#REF!</v>
      </c>
      <c r="E53" s="217"/>
      <c r="F53" s="218">
        <f>F95</f>
        <v>0</v>
      </c>
      <c r="G53" s="219" t="e">
        <f>M24*D53</f>
        <v>#REF!</v>
      </c>
      <c r="H53" s="219"/>
      <c r="I53" s="220" t="e">
        <f>K24*F53*D53</f>
        <v>#REF!</v>
      </c>
      <c r="J53" s="221" t="e">
        <f>F53-G53+I53</f>
        <v>#REF!</v>
      </c>
      <c r="K53" s="222" t="e">
        <f>$F$53*D53/$J$24</f>
        <v>#REF!</v>
      </c>
      <c r="L53" s="222" t="e">
        <f>F53-K53</f>
        <v>#REF!</v>
      </c>
    </row>
    <row r="54" spans="1:12" hidden="1" x14ac:dyDescent="0.3">
      <c r="A54" s="210">
        <v>2</v>
      </c>
      <c r="B54" s="216" t="e">
        <f>C53+1</f>
        <v>#REF!</v>
      </c>
      <c r="C54" s="216" t="e">
        <f>EDATE(B54,12)-1</f>
        <v>#REF!</v>
      </c>
      <c r="D54" s="217" t="e">
        <f>ROUNDUP(YEARFRAC(C54,B54),2)</f>
        <v>#REF!</v>
      </c>
      <c r="E54" s="217"/>
      <c r="F54" s="223" t="e">
        <f>J53</f>
        <v>#REF!</v>
      </c>
      <c r="G54" s="222" t="e">
        <f>$M$24*D54</f>
        <v>#REF!</v>
      </c>
      <c r="H54" s="222"/>
      <c r="I54" s="220" t="e">
        <f>$K$24*F54*D54</f>
        <v>#REF!</v>
      </c>
      <c r="J54" s="221" t="e">
        <f>F54-G54+I54</f>
        <v>#REF!</v>
      </c>
      <c r="K54" s="222" t="e">
        <f>$F$53*D54/$J$24</f>
        <v>#REF!</v>
      </c>
      <c r="L54" s="222" t="e">
        <f>L53-K54</f>
        <v>#REF!</v>
      </c>
    </row>
    <row r="55" spans="1:12" hidden="1" x14ac:dyDescent="0.3">
      <c r="A55" s="210">
        <v>3</v>
      </c>
      <c r="B55" s="216" t="e">
        <f t="shared" ref="B55:B56" si="0">C54+1</f>
        <v>#REF!</v>
      </c>
      <c r="C55" s="216" t="e">
        <f>EDATE(B55,12)-1</f>
        <v>#REF!</v>
      </c>
      <c r="D55" s="217" t="e">
        <f t="shared" ref="D55" si="1">ROUNDUP(YEARFRAC(C55,B55),2)</f>
        <v>#REF!</v>
      </c>
      <c r="E55" s="217"/>
      <c r="F55" s="223" t="e">
        <f>J54</f>
        <v>#REF!</v>
      </c>
      <c r="G55" s="222" t="e">
        <f>$M$24*D55</f>
        <v>#REF!</v>
      </c>
      <c r="H55" s="222"/>
      <c r="I55" s="220" t="e">
        <f>$K$24*F55*D55</f>
        <v>#REF!</v>
      </c>
      <c r="J55" s="221" t="e">
        <f>F55-G55+I55</f>
        <v>#REF!</v>
      </c>
      <c r="K55" s="222" t="e">
        <f>$F$53*D55/$J$24</f>
        <v>#REF!</v>
      </c>
      <c r="L55" s="222" t="e">
        <f>L54-K55</f>
        <v>#REF!</v>
      </c>
    </row>
    <row r="56" spans="1:12" hidden="1" x14ac:dyDescent="0.3">
      <c r="A56" s="210">
        <v>4</v>
      </c>
      <c r="B56" s="216" t="e">
        <f t="shared" si="0"/>
        <v>#REF!</v>
      </c>
      <c r="C56" s="216">
        <f>S24</f>
        <v>0</v>
      </c>
      <c r="D56" s="217" t="e">
        <f>ROUNDUP(YEARFRAC(C56,B56),2)</f>
        <v>#REF!</v>
      </c>
      <c r="E56" s="217"/>
      <c r="F56" s="223" t="e">
        <f>J55</f>
        <v>#REF!</v>
      </c>
      <c r="G56" s="222" t="e">
        <f>$M$24*D56</f>
        <v>#REF!</v>
      </c>
      <c r="H56" s="222"/>
      <c r="I56" s="220" t="e">
        <f>$K$24*F56</f>
        <v>#REF!</v>
      </c>
      <c r="J56" s="221" t="e">
        <f>F56-G56+I56</f>
        <v>#REF!</v>
      </c>
      <c r="K56" s="222" t="e">
        <f>$F$53*D56/$J$24</f>
        <v>#REF!</v>
      </c>
      <c r="L56" s="222" t="e">
        <f>L55-K56</f>
        <v>#REF!</v>
      </c>
    </row>
    <row r="57" spans="1:12" hidden="1" x14ac:dyDescent="0.3">
      <c r="A57" s="210">
        <v>5</v>
      </c>
      <c r="B57" s="216"/>
      <c r="C57" s="216"/>
      <c r="D57" s="217"/>
      <c r="E57" s="217"/>
      <c r="F57" s="223"/>
      <c r="G57" s="222"/>
      <c r="H57" s="222"/>
      <c r="I57" s="220"/>
      <c r="J57" s="221"/>
      <c r="K57" s="222"/>
      <c r="L57" s="222"/>
    </row>
    <row r="58" spans="1:12" hidden="1" x14ac:dyDescent="0.3">
      <c r="A58" s="210">
        <v>6</v>
      </c>
      <c r="B58" s="216"/>
      <c r="C58" s="216"/>
      <c r="D58" s="217"/>
      <c r="E58" s="217"/>
      <c r="F58" s="223"/>
      <c r="G58" s="222"/>
      <c r="H58" s="222"/>
      <c r="I58" s="220"/>
      <c r="J58" s="221"/>
      <c r="K58" s="222"/>
      <c r="L58" s="222"/>
    </row>
    <row r="59" spans="1:12" hidden="1" x14ac:dyDescent="0.3">
      <c r="A59" s="224">
        <v>7</v>
      </c>
      <c r="B59" s="216"/>
      <c r="C59" s="216"/>
      <c r="D59" s="217"/>
      <c r="E59" s="217"/>
      <c r="F59" s="223"/>
      <c r="G59" s="222"/>
      <c r="H59" s="222"/>
      <c r="I59" s="220"/>
      <c r="J59" s="221"/>
      <c r="K59" s="222"/>
      <c r="L59" s="222"/>
    </row>
    <row r="60" spans="1:12" hidden="1" x14ac:dyDescent="0.3">
      <c r="A60" s="210">
        <v>8</v>
      </c>
      <c r="B60" s="216"/>
      <c r="C60" s="216"/>
      <c r="D60" s="217"/>
      <c r="E60" s="217"/>
      <c r="F60" s="223"/>
      <c r="G60" s="222"/>
      <c r="H60" s="222"/>
      <c r="I60" s="220"/>
      <c r="J60" s="221"/>
      <c r="K60" s="222"/>
      <c r="L60" s="222"/>
    </row>
    <row r="61" spans="1:12" hidden="1" x14ac:dyDescent="0.3">
      <c r="A61" s="210">
        <v>9</v>
      </c>
      <c r="B61" s="216"/>
      <c r="C61" s="216"/>
      <c r="D61" s="217"/>
      <c r="E61" s="217"/>
      <c r="F61" s="223"/>
      <c r="G61" s="222"/>
      <c r="H61" s="222"/>
      <c r="I61" s="220"/>
      <c r="J61" s="221"/>
      <c r="K61" s="222"/>
      <c r="L61" s="222"/>
    </row>
    <row r="62" spans="1:12" hidden="1" x14ac:dyDescent="0.3">
      <c r="A62" s="210">
        <v>10</v>
      </c>
      <c r="B62" s="216"/>
      <c r="C62" s="216"/>
      <c r="D62" s="217"/>
      <c r="E62" s="217"/>
      <c r="F62" s="223"/>
      <c r="G62" s="222"/>
      <c r="H62" s="222"/>
      <c r="I62" s="220"/>
      <c r="J62" s="221"/>
      <c r="K62" s="222"/>
      <c r="L62" s="222"/>
    </row>
    <row r="63" spans="1:12" hidden="1" x14ac:dyDescent="0.3">
      <c r="A63" s="210">
        <v>11</v>
      </c>
      <c r="B63" s="216"/>
      <c r="C63" s="216"/>
      <c r="D63" s="217"/>
      <c r="E63" s="217"/>
      <c r="F63" s="223"/>
      <c r="G63" s="222"/>
      <c r="H63" s="222"/>
      <c r="I63" s="220"/>
      <c r="J63" s="221"/>
      <c r="K63" s="222"/>
      <c r="L63" s="222"/>
    </row>
    <row r="64" spans="1:12" hidden="1" x14ac:dyDescent="0.3">
      <c r="A64" s="207"/>
    </row>
    <row r="65" spans="1:11" hidden="1" x14ac:dyDescent="0.3">
      <c r="B65" s="225" t="s">
        <v>12</v>
      </c>
      <c r="C65" s="226" t="s">
        <v>17</v>
      </c>
      <c r="D65" s="226"/>
      <c r="E65" s="227"/>
      <c r="F65" s="228" t="s">
        <v>18</v>
      </c>
      <c r="G65" s="229"/>
      <c r="H65" s="229"/>
      <c r="I65" s="230"/>
      <c r="J65" s="194"/>
      <c r="K65" s="194"/>
    </row>
    <row r="66" spans="1:11" hidden="1" x14ac:dyDescent="0.3">
      <c r="B66" s="225" t="s">
        <v>13</v>
      </c>
      <c r="C66" s="226" t="s">
        <v>19</v>
      </c>
      <c r="D66" s="226"/>
      <c r="E66" s="231"/>
      <c r="F66" s="231" t="s">
        <v>20</v>
      </c>
      <c r="G66" s="231"/>
      <c r="H66" s="231"/>
      <c r="I66" s="231"/>
    </row>
    <row r="67" spans="1:11" hidden="1" x14ac:dyDescent="0.3">
      <c r="B67" s="225" t="s">
        <v>14</v>
      </c>
      <c r="C67" s="226" t="s">
        <v>21</v>
      </c>
      <c r="D67" s="226"/>
      <c r="E67" s="227"/>
      <c r="F67" s="232" t="s">
        <v>22</v>
      </c>
      <c r="G67" s="233"/>
      <c r="H67" s="233"/>
      <c r="I67" s="234"/>
    </row>
    <row r="68" spans="1:11" ht="18.75" hidden="1" customHeight="1" x14ac:dyDescent="0.3">
      <c r="A68" s="235"/>
      <c r="B68" s="225" t="s">
        <v>15</v>
      </c>
      <c r="C68" s="226" t="s">
        <v>23</v>
      </c>
      <c r="D68" s="226"/>
      <c r="E68" s="227"/>
      <c r="F68" s="228" t="s">
        <v>24</v>
      </c>
      <c r="G68" s="229"/>
      <c r="H68" s="229"/>
      <c r="I68" s="230"/>
    </row>
    <row r="69" spans="1:11" ht="18" hidden="1" x14ac:dyDescent="0.3">
      <c r="A69" s="235"/>
      <c r="B69" s="225" t="s">
        <v>16</v>
      </c>
      <c r="C69" s="226" t="s">
        <v>25</v>
      </c>
      <c r="D69" s="226"/>
      <c r="E69" s="227"/>
      <c r="F69" s="228" t="s">
        <v>26</v>
      </c>
      <c r="G69" s="229"/>
      <c r="H69" s="229"/>
      <c r="I69" s="230"/>
    </row>
    <row r="70" spans="1:11" ht="15.75" hidden="1" customHeight="1" x14ac:dyDescent="0.3"/>
    <row r="71" spans="1:11" hidden="1" x14ac:dyDescent="0.3"/>
    <row r="72" spans="1:11" hidden="1" x14ac:dyDescent="0.3">
      <c r="B72" s="236" t="s">
        <v>27</v>
      </c>
      <c r="C72" s="237"/>
      <c r="D72" s="238"/>
      <c r="E72" s="239"/>
    </row>
    <row r="73" spans="1:11" hidden="1" x14ac:dyDescent="0.3">
      <c r="B73" s="236" t="s">
        <v>28</v>
      </c>
      <c r="C73" s="237"/>
      <c r="D73" s="238"/>
      <c r="E73" s="239"/>
    </row>
    <row r="74" spans="1:11" hidden="1" x14ac:dyDescent="0.3">
      <c r="B74" s="236" t="s">
        <v>29</v>
      </c>
      <c r="C74" s="238"/>
      <c r="D74" s="210" t="s">
        <v>30</v>
      </c>
      <c r="E74" s="239"/>
    </row>
    <row r="75" spans="1:11" hidden="1" x14ac:dyDescent="0.3">
      <c r="B75" s="240">
        <v>2</v>
      </c>
      <c r="C75" s="240">
        <v>5</v>
      </c>
      <c r="D75" s="241">
        <v>0.05</v>
      </c>
      <c r="E75" s="242"/>
    </row>
    <row r="76" spans="1:11" hidden="1" x14ac:dyDescent="0.3">
      <c r="B76" s="213">
        <v>6</v>
      </c>
      <c r="C76" s="213">
        <v>10</v>
      </c>
      <c r="D76" s="243">
        <v>5.5E-2</v>
      </c>
      <c r="E76" s="244"/>
    </row>
    <row r="77" spans="1:11" hidden="1" x14ac:dyDescent="0.3">
      <c r="B77" s="213">
        <v>11</v>
      </c>
      <c r="C77" s="213" t="s">
        <v>31</v>
      </c>
      <c r="D77" s="241">
        <v>0.06</v>
      </c>
      <c r="E77" s="242"/>
    </row>
    <row r="78" spans="1:11" hidden="1" x14ac:dyDescent="0.3"/>
    <row r="79" spans="1:11" hidden="1" x14ac:dyDescent="0.3"/>
    <row r="80" spans="1:11" hidden="1" x14ac:dyDescent="0.3"/>
    <row r="81" spans="2:20" hidden="1" x14ac:dyDescent="0.3">
      <c r="B81" s="245" t="s">
        <v>32</v>
      </c>
      <c r="C81" s="193"/>
      <c r="D81" s="194"/>
      <c r="E81" s="194"/>
      <c r="F81" s="194"/>
    </row>
    <row r="82" spans="2:20" hidden="1" x14ac:dyDescent="0.3">
      <c r="B82" s="193"/>
      <c r="C82" s="193"/>
      <c r="D82" s="194"/>
      <c r="E82" s="194"/>
      <c r="F82" s="194"/>
    </row>
    <row r="83" spans="2:20" hidden="1" x14ac:dyDescent="0.3">
      <c r="B83" s="246" t="s">
        <v>3</v>
      </c>
      <c r="C83" s="247" t="s">
        <v>33</v>
      </c>
      <c r="D83" s="248" t="s">
        <v>34</v>
      </c>
      <c r="E83" s="249"/>
      <c r="F83" s="246" t="s">
        <v>35</v>
      </c>
    </row>
    <row r="84" spans="2:20" ht="27" hidden="1" customHeight="1" x14ac:dyDescent="0.3">
      <c r="B84" s="250"/>
      <c r="C84" s="251"/>
      <c r="D84" s="252">
        <f>K24</f>
        <v>0</v>
      </c>
      <c r="E84" s="252"/>
      <c r="F84" s="250"/>
    </row>
    <row r="85" spans="2:20" hidden="1" x14ac:dyDescent="0.3">
      <c r="B85" s="253" t="s">
        <v>36</v>
      </c>
      <c r="C85" s="254">
        <f>$M$24</f>
        <v>0</v>
      </c>
      <c r="D85" s="255">
        <f>1/(1+$D$84)</f>
        <v>1</v>
      </c>
      <c r="E85" s="255"/>
      <c r="F85" s="256">
        <f t="shared" ref="F85:F87" si="2">D85*C85</f>
        <v>0</v>
      </c>
      <c r="G85" s="257" t="s">
        <v>43</v>
      </c>
      <c r="H85" s="257"/>
      <c r="I85" s="258"/>
      <c r="J85" s="258"/>
      <c r="K85" s="258"/>
      <c r="L85" s="258"/>
      <c r="M85" s="258"/>
      <c r="N85" s="258"/>
      <c r="O85" s="258"/>
      <c r="P85" s="258"/>
      <c r="Q85" s="258"/>
      <c r="R85" s="258"/>
      <c r="S85" s="258"/>
      <c r="T85" s="258"/>
    </row>
    <row r="86" spans="2:20" hidden="1" x14ac:dyDescent="0.3">
      <c r="B86" s="253" t="s">
        <v>37</v>
      </c>
      <c r="C86" s="254">
        <f>$M$24</f>
        <v>0</v>
      </c>
      <c r="D86" s="255">
        <f>1/(1+$D$84)^2</f>
        <v>1</v>
      </c>
      <c r="E86" s="255"/>
      <c r="F86" s="256">
        <f t="shared" si="2"/>
        <v>0</v>
      </c>
    </row>
    <row r="87" spans="2:20" hidden="1" x14ac:dyDescent="0.3">
      <c r="B87" s="253" t="s">
        <v>38</v>
      </c>
      <c r="C87" s="254">
        <f>$M$24</f>
        <v>0</v>
      </c>
      <c r="D87" s="255">
        <f>1/(1+$D$84)^3</f>
        <v>1</v>
      </c>
      <c r="E87" s="255"/>
      <c r="F87" s="256">
        <f t="shared" si="2"/>
        <v>0</v>
      </c>
    </row>
    <row r="88" spans="2:20" hidden="1" x14ac:dyDescent="0.3">
      <c r="B88" s="253"/>
      <c r="C88" s="254"/>
      <c r="D88" s="255"/>
      <c r="E88" s="255"/>
      <c r="F88" s="256"/>
    </row>
    <row r="89" spans="2:20" hidden="1" x14ac:dyDescent="0.3">
      <c r="B89" s="253"/>
      <c r="C89" s="254"/>
      <c r="D89" s="255"/>
      <c r="E89" s="255"/>
      <c r="F89" s="256"/>
    </row>
    <row r="90" spans="2:20" hidden="1" x14ac:dyDescent="0.3">
      <c r="B90" s="253"/>
      <c r="C90" s="254"/>
      <c r="D90" s="255"/>
      <c r="E90" s="255"/>
      <c r="F90" s="256"/>
    </row>
    <row r="91" spans="2:20" hidden="1" x14ac:dyDescent="0.3">
      <c r="B91" s="253"/>
      <c r="C91" s="254"/>
      <c r="D91" s="255"/>
      <c r="E91" s="255"/>
      <c r="F91" s="256"/>
    </row>
    <row r="92" spans="2:20" hidden="1" x14ac:dyDescent="0.3">
      <c r="B92" s="253"/>
      <c r="C92" s="254"/>
      <c r="D92" s="255"/>
      <c r="E92" s="255"/>
      <c r="F92" s="256"/>
    </row>
    <row r="93" spans="2:20" hidden="1" x14ac:dyDescent="0.3">
      <c r="B93" s="253"/>
      <c r="C93" s="254"/>
      <c r="D93" s="255"/>
      <c r="E93" s="255"/>
      <c r="F93" s="256"/>
    </row>
    <row r="94" spans="2:20" hidden="1" x14ac:dyDescent="0.3">
      <c r="B94" s="253"/>
      <c r="C94" s="254"/>
      <c r="D94" s="255"/>
      <c r="E94" s="255"/>
      <c r="F94" s="256"/>
    </row>
    <row r="95" spans="2:20" ht="15" hidden="1" thickBot="1" x14ac:dyDescent="0.35">
      <c r="B95" s="259"/>
      <c r="C95" s="260">
        <f>SUM(C85:C94)</f>
        <v>0</v>
      </c>
      <c r="D95" s="194"/>
      <c r="E95" s="194"/>
      <c r="F95" s="260">
        <f>SUM(F85:F94)</f>
        <v>0</v>
      </c>
      <c r="G95" s="259"/>
    </row>
    <row r="96" spans="2:20" ht="15" hidden="1" thickBot="1" x14ac:dyDescent="0.35">
      <c r="B96" s="261"/>
      <c r="C96" s="262"/>
      <c r="D96" s="263"/>
      <c r="E96" s="263"/>
      <c r="F96" s="264"/>
    </row>
    <row r="97" hidden="1" x14ac:dyDescent="0.3"/>
    <row r="98" hidden="1" x14ac:dyDescent="0.3"/>
  </sheetData>
  <mergeCells count="24">
    <mergeCell ref="C68:D68"/>
    <mergeCell ref="F68:I68"/>
    <mergeCell ref="G85:T85"/>
    <mergeCell ref="C69:D69"/>
    <mergeCell ref="F69:I69"/>
    <mergeCell ref="B72:D72"/>
    <mergeCell ref="B73:D73"/>
    <mergeCell ref="B74:C74"/>
    <mergeCell ref="B83:B84"/>
    <mergeCell ref="C83:C84"/>
    <mergeCell ref="F83:F84"/>
    <mergeCell ref="A1:W1"/>
    <mergeCell ref="A2:W2"/>
    <mergeCell ref="C66:D66"/>
    <mergeCell ref="C67:D67"/>
    <mergeCell ref="F67:I67"/>
    <mergeCell ref="H19:S19"/>
    <mergeCell ref="C65:D65"/>
    <mergeCell ref="F65:I65"/>
    <mergeCell ref="W19:X19"/>
    <mergeCell ref="U19:V19"/>
    <mergeCell ref="B10:T10"/>
    <mergeCell ref="B13:T13"/>
    <mergeCell ref="B15:T15"/>
  </mergeCells>
  <phoneticPr fontId="17" type="noConversion"/>
  <dataValidations disablePrompts="1" xWindow="469" yWindow="429" count="3">
    <dataValidation type="list" allowBlank="1" showInputMessage="1" showErrorMessage="1" sqref="D29 D34:E35" xr:uid="{D26828C1-FAB8-4A51-BF2E-A26F0CB90673}">
      <formula1>"Select,Dwellings (Residential),Building other than dwellings,Other Sructures, Transport Equipments,Other Machinery &amp; Equipment,Other Assets (Snifer Dogs),Land"</formula1>
    </dataValidation>
    <dataValidation type="list" allowBlank="1" showInputMessage="1" showErrorMessage="1" sqref="L24:L29 L31:L35" xr:uid="{ADAD97FA-2645-46DE-A420-CE63B4AE218E}">
      <formula1>"Select, Monthly, Quarterly, Semi-Annual, Annual"</formula1>
    </dataValidation>
    <dataValidation type="list" allowBlank="1" showInputMessage="1" showErrorMessage="1" sqref="J34:J35" xr:uid="{8B4E5A95-1845-48D6-A59E-84464325A76B}">
      <formula1>"Select,1,2,3,4,5,6,7,8,9,10,11,12,13,14,15,16,17,18,19,20"</formula1>
    </dataValidation>
  </dataValidations>
  <pageMargins left="0.33" right="0.17" top="0.75" bottom="0.75" header="0.3" footer="0.3"/>
  <pageSetup paperSize="8"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469" yWindow="429" count="3">
        <x14:dataValidation type="list" allowBlank="1" showInputMessage="1" showErrorMessage="1" xr:uid="{396BD5A6-B528-42F0-9D9C-88291315469F}">
          <x14:formula1>
            <xm:f>Sheet2!$D$2:$D$13</xm:f>
          </x14:formula1>
          <xm:sqref>E24:E33</xm:sqref>
        </x14:dataValidation>
        <x14:dataValidation type="list" allowBlank="1" showInputMessage="1" showErrorMessage="1" xr:uid="{4A17049B-8B2F-4F48-AA1C-262821A8B65A}">
          <x14:formula1>
            <xm:f>Sheet2!$F$2:$F$9</xm:f>
          </x14:formula1>
          <xm:sqref>R24:R28 R31:R33</xm:sqref>
        </x14:dataValidation>
        <x14:dataValidation type="list" allowBlank="1" showInputMessage="1" showErrorMessage="1" xr:uid="{CFA6C58D-EE21-4692-A3AD-9ACAA481EB61}">
          <x14:formula1>
            <xm:f>Sheet2!$B$2:$B$9</xm:f>
          </x14:formula1>
          <xm:sqref>D24:D28 D31:D33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8278-328A-4E45-9E85-7E21FF59701E}">
  <sheetPr codeName="Sheet2">
    <pageSetUpPr fitToPage="1"/>
  </sheetPr>
  <dimension ref="A1:X99"/>
  <sheetViews>
    <sheetView zoomScale="88" zoomScaleNormal="88" zoomScaleSheetLayoutView="90" workbookViewId="0">
      <selection activeCell="U39" sqref="U39"/>
    </sheetView>
  </sheetViews>
  <sheetFormatPr defaultColWidth="9.109375" defaultRowHeight="14.4" x14ac:dyDescent="0.3"/>
  <cols>
    <col min="1" max="1" width="5.33203125" style="72" customWidth="1"/>
    <col min="2" max="2" width="10.44140625" customWidth="1"/>
    <col min="3" max="3" width="12" customWidth="1"/>
    <col min="4" max="4" width="18" customWidth="1"/>
    <col min="5" max="5" width="15.88671875" customWidth="1"/>
    <col min="6" max="6" width="25.44140625" customWidth="1"/>
    <col min="7" max="7" width="25.88671875" customWidth="1"/>
    <col min="8" max="8" width="8.5546875" customWidth="1"/>
    <col min="9" max="9" width="12" customWidth="1"/>
    <col min="10" max="10" width="12.88671875" customWidth="1"/>
    <col min="11" max="11" width="19.33203125" hidden="1" customWidth="1"/>
    <col min="12" max="12" width="14" customWidth="1"/>
    <col min="13" max="13" width="14.77734375" customWidth="1"/>
    <col min="14" max="15" width="13.6640625" customWidth="1"/>
    <col min="16" max="16" width="24.77734375" customWidth="1"/>
    <col min="17" max="17" width="26.5546875" customWidth="1"/>
    <col min="18" max="19" width="13.6640625" customWidth="1"/>
    <col min="20" max="20" width="0.6640625" customWidth="1"/>
    <col min="21" max="21" width="14.77734375" customWidth="1"/>
    <col min="22" max="22" width="16.33203125" customWidth="1"/>
    <col min="23" max="23" width="14.77734375" customWidth="1"/>
    <col min="24" max="24" width="15.109375" customWidth="1"/>
  </cols>
  <sheetData>
    <row r="1" spans="1:24" ht="21" x14ac:dyDescent="0.4">
      <c r="A1" s="118" t="s">
        <v>42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37" t="s">
        <v>39</v>
      </c>
    </row>
    <row r="2" spans="1:24" ht="21" x14ac:dyDescent="0.4">
      <c r="A2" s="120" t="s">
        <v>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39"/>
    </row>
    <row r="3" spans="1:24" ht="21" x14ac:dyDescent="0.4">
      <c r="A3" s="40"/>
      <c r="B3" s="8" t="s">
        <v>58</v>
      </c>
      <c r="C3" s="38"/>
      <c r="D3" s="5"/>
      <c r="E3" s="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X3" s="39"/>
    </row>
    <row r="4" spans="1:24" s="43" customFormat="1" ht="18" x14ac:dyDescent="0.35">
      <c r="A4" s="41"/>
      <c r="B4" s="8" t="s">
        <v>71</v>
      </c>
      <c r="C4" s="42"/>
      <c r="D4" s="27"/>
      <c r="E4" s="27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X4" s="44"/>
    </row>
    <row r="5" spans="1:24" s="43" customFormat="1" ht="19.2" customHeight="1" x14ac:dyDescent="0.35">
      <c r="A5" s="41" t="s">
        <v>59</v>
      </c>
      <c r="B5" s="45" t="s">
        <v>60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X5" s="44"/>
    </row>
    <row r="6" spans="1:24" s="43" customFormat="1" ht="19.2" customHeight="1" x14ac:dyDescent="0.35">
      <c r="A6" s="41" t="s">
        <v>61</v>
      </c>
      <c r="B6" s="45" t="s">
        <v>73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X6" s="44"/>
    </row>
    <row r="7" spans="1:24" s="43" customFormat="1" ht="19.2" customHeight="1" x14ac:dyDescent="0.35">
      <c r="A7" s="41" t="s">
        <v>62</v>
      </c>
      <c r="B7" s="45" t="s">
        <v>158</v>
      </c>
      <c r="D7" s="46"/>
      <c r="E7" s="46"/>
      <c r="F7" s="46"/>
      <c r="G7" s="46"/>
      <c r="H7" s="46"/>
      <c r="I7" s="46"/>
      <c r="J7" s="46"/>
      <c r="K7" s="46"/>
      <c r="L7" s="46"/>
      <c r="M7" s="47"/>
      <c r="N7" s="46"/>
      <c r="O7" s="46"/>
      <c r="P7" s="46"/>
      <c r="Q7" s="46"/>
      <c r="X7" s="44"/>
    </row>
    <row r="8" spans="1:24" s="43" customFormat="1" ht="19.2" customHeight="1" x14ac:dyDescent="0.35">
      <c r="A8" s="41" t="s">
        <v>63</v>
      </c>
      <c r="B8" s="45" t="s">
        <v>116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X8" s="44"/>
    </row>
    <row r="9" spans="1:24" s="43" customFormat="1" ht="19.2" customHeight="1" x14ac:dyDescent="0.35">
      <c r="A9" s="41" t="s">
        <v>64</v>
      </c>
      <c r="B9" s="45" t="s">
        <v>96</v>
      </c>
      <c r="D9" s="46"/>
      <c r="E9" s="46"/>
      <c r="F9" s="46"/>
      <c r="G9" s="46"/>
      <c r="H9" s="46"/>
      <c r="I9" s="46"/>
      <c r="J9" s="46"/>
      <c r="K9" s="46"/>
      <c r="L9" s="46"/>
      <c r="M9" s="47"/>
      <c r="N9" s="46"/>
      <c r="O9" s="46"/>
      <c r="P9" s="46"/>
      <c r="Q9" s="46"/>
      <c r="X9" s="44"/>
    </row>
    <row r="10" spans="1:24" s="43" customFormat="1" ht="18" x14ac:dyDescent="0.35">
      <c r="A10" s="41" t="s">
        <v>65</v>
      </c>
      <c r="B10" s="127" t="s">
        <v>159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X10" s="44"/>
    </row>
    <row r="11" spans="1:24" s="43" customFormat="1" ht="19.2" customHeight="1" x14ac:dyDescent="0.35">
      <c r="A11" s="41" t="s">
        <v>66</v>
      </c>
      <c r="B11" s="45" t="s">
        <v>120</v>
      </c>
      <c r="D11" s="46"/>
      <c r="E11" s="46"/>
      <c r="F11" s="46"/>
      <c r="G11" s="46"/>
      <c r="H11" s="46"/>
      <c r="I11" s="46"/>
      <c r="J11" s="46"/>
      <c r="K11" s="46"/>
      <c r="L11" s="46"/>
      <c r="M11" s="47"/>
      <c r="N11" s="46"/>
      <c r="O11" s="46"/>
      <c r="P11" s="46"/>
      <c r="Q11" s="46"/>
      <c r="X11" s="44"/>
    </row>
    <row r="12" spans="1:24" s="43" customFormat="1" ht="19.2" customHeight="1" x14ac:dyDescent="0.35">
      <c r="A12" s="41" t="s">
        <v>69</v>
      </c>
      <c r="B12" s="45" t="s">
        <v>160</v>
      </c>
      <c r="D12" s="46"/>
      <c r="E12" s="46"/>
      <c r="F12" s="46"/>
      <c r="G12" s="46"/>
      <c r="H12" s="46"/>
      <c r="I12" s="46"/>
      <c r="J12" s="46"/>
      <c r="K12" s="46"/>
      <c r="X12" s="44"/>
    </row>
    <row r="13" spans="1:24" s="43" customFormat="1" ht="18" x14ac:dyDescent="0.35">
      <c r="A13" s="41" t="s">
        <v>117</v>
      </c>
      <c r="B13" s="127" t="s">
        <v>193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X13" s="44"/>
    </row>
    <row r="14" spans="1:24" s="43" customFormat="1" ht="19.2" customHeight="1" x14ac:dyDescent="0.35">
      <c r="A14" s="41" t="s">
        <v>121</v>
      </c>
      <c r="B14" s="32" t="s">
        <v>191</v>
      </c>
      <c r="D14" s="46"/>
      <c r="E14" s="46"/>
      <c r="F14" s="46"/>
      <c r="G14" s="46"/>
      <c r="H14" s="46"/>
      <c r="I14" s="46"/>
      <c r="J14" s="46"/>
      <c r="K14" s="46"/>
      <c r="X14" s="44"/>
    </row>
    <row r="15" spans="1:24" s="43" customFormat="1" ht="18" x14ac:dyDescent="0.35">
      <c r="A15" s="41" t="s">
        <v>132</v>
      </c>
      <c r="B15" s="127" t="s">
        <v>192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X15" s="44"/>
    </row>
    <row r="16" spans="1:24" s="43" customFormat="1" ht="18" x14ac:dyDescent="0.35">
      <c r="A16" s="31" t="s">
        <v>190</v>
      </c>
      <c r="B16" s="117" t="s">
        <v>196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X16" s="44"/>
    </row>
    <row r="17" spans="1:24" ht="19.2" customHeight="1" thickBot="1" x14ac:dyDescent="0.35">
      <c r="A17" s="48"/>
      <c r="B17" s="45"/>
      <c r="D17" s="46"/>
      <c r="E17" s="46"/>
      <c r="F17" s="46"/>
      <c r="G17" s="46"/>
      <c r="H17" s="46"/>
      <c r="X17" s="49"/>
    </row>
    <row r="18" spans="1:24" ht="38.4" customHeight="1" thickBot="1" x14ac:dyDescent="0.4">
      <c r="A18" s="50"/>
      <c r="B18" s="51"/>
      <c r="C18" s="52"/>
      <c r="D18" s="51"/>
      <c r="E18" s="51"/>
      <c r="F18" s="51"/>
      <c r="G18" s="51"/>
      <c r="H18" s="122" t="s">
        <v>70</v>
      </c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4"/>
      <c r="T18" s="51"/>
      <c r="U18" s="125" t="s">
        <v>127</v>
      </c>
      <c r="V18" s="126"/>
      <c r="W18" s="125" t="s">
        <v>128</v>
      </c>
      <c r="X18" s="126"/>
    </row>
    <row r="19" spans="1:24" s="54" customFormat="1" ht="89.4" customHeight="1" x14ac:dyDescent="0.3">
      <c r="A19" s="53" t="s">
        <v>0</v>
      </c>
      <c r="B19" s="53" t="s">
        <v>126</v>
      </c>
      <c r="C19" s="53" t="s">
        <v>115</v>
      </c>
      <c r="D19" s="53" t="s">
        <v>40</v>
      </c>
      <c r="E19" s="53" t="s">
        <v>136</v>
      </c>
      <c r="F19" s="53" t="s">
        <v>72</v>
      </c>
      <c r="G19" s="53" t="s">
        <v>56</v>
      </c>
      <c r="H19" s="53" t="s">
        <v>68</v>
      </c>
      <c r="I19" s="53" t="s">
        <v>75</v>
      </c>
      <c r="J19" s="53" t="s">
        <v>94</v>
      </c>
      <c r="K19" s="53" t="s">
        <v>1</v>
      </c>
      <c r="L19" s="53" t="s">
        <v>67</v>
      </c>
      <c r="M19" s="53" t="s">
        <v>119</v>
      </c>
      <c r="N19" s="53" t="s">
        <v>135</v>
      </c>
      <c r="O19" s="53" t="s">
        <v>95</v>
      </c>
      <c r="P19" s="53" t="s">
        <v>123</v>
      </c>
      <c r="Q19" s="53" t="s">
        <v>124</v>
      </c>
      <c r="R19" s="53" t="s">
        <v>122</v>
      </c>
      <c r="S19" s="53" t="s">
        <v>74</v>
      </c>
      <c r="U19" s="55" t="s">
        <v>97</v>
      </c>
      <c r="V19" s="55" t="s">
        <v>76</v>
      </c>
      <c r="W19" s="55" t="s">
        <v>98</v>
      </c>
      <c r="X19" s="53" t="s">
        <v>77</v>
      </c>
    </row>
    <row r="20" spans="1:24" s="57" customFormat="1" ht="18.600000000000001" customHeight="1" x14ac:dyDescent="0.3">
      <c r="A20" s="56"/>
      <c r="B20" s="56" t="s">
        <v>12</v>
      </c>
      <c r="C20" s="56" t="s">
        <v>13</v>
      </c>
      <c r="D20" s="56" t="s">
        <v>14</v>
      </c>
      <c r="E20" s="56" t="s">
        <v>15</v>
      </c>
      <c r="F20" s="56" t="s">
        <v>16</v>
      </c>
      <c r="G20" s="56" t="s">
        <v>78</v>
      </c>
      <c r="H20" s="56" t="s">
        <v>79</v>
      </c>
      <c r="I20" s="56" t="s">
        <v>80</v>
      </c>
      <c r="J20" s="56" t="s">
        <v>81</v>
      </c>
      <c r="K20" s="56"/>
      <c r="L20" s="56" t="s">
        <v>82</v>
      </c>
      <c r="M20" s="56" t="s">
        <v>83</v>
      </c>
      <c r="N20" s="56" t="s">
        <v>84</v>
      </c>
      <c r="O20" s="56" t="s">
        <v>85</v>
      </c>
      <c r="P20" s="56" t="s">
        <v>86</v>
      </c>
      <c r="Q20" s="56" t="s">
        <v>87</v>
      </c>
      <c r="R20" s="56" t="s">
        <v>88</v>
      </c>
      <c r="S20" s="56" t="s">
        <v>89</v>
      </c>
      <c r="U20" s="56" t="s">
        <v>129</v>
      </c>
      <c r="V20" s="56" t="s">
        <v>130</v>
      </c>
      <c r="W20" s="56" t="s">
        <v>131</v>
      </c>
      <c r="X20" s="56" t="s">
        <v>137</v>
      </c>
    </row>
    <row r="21" spans="1:24" s="59" customFormat="1" x14ac:dyDescent="0.3">
      <c r="A21" s="58"/>
      <c r="B21" s="58"/>
      <c r="C21" s="58"/>
      <c r="D21" s="58"/>
      <c r="E21" s="58"/>
      <c r="F21" s="58" t="s">
        <v>63</v>
      </c>
      <c r="G21" s="58"/>
      <c r="H21" s="58" t="s">
        <v>64</v>
      </c>
      <c r="I21" s="58"/>
      <c r="J21" s="58"/>
      <c r="K21" s="58"/>
      <c r="L21" s="58"/>
      <c r="M21" s="58" t="s">
        <v>99</v>
      </c>
      <c r="N21" s="58"/>
      <c r="O21" s="58"/>
      <c r="P21" s="58"/>
      <c r="Q21" s="58"/>
      <c r="R21" s="58"/>
      <c r="S21" s="58"/>
      <c r="U21" s="58" t="s">
        <v>161</v>
      </c>
      <c r="V21" s="58"/>
      <c r="W21" s="58" t="s">
        <v>118</v>
      </c>
      <c r="X21" s="58"/>
    </row>
    <row r="22" spans="1:24" s="59" customFormat="1" x14ac:dyDescent="0.3">
      <c r="A22" s="58"/>
      <c r="B22" s="60" t="s">
        <v>133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U22" s="58"/>
      <c r="V22" s="58"/>
      <c r="W22" s="58"/>
      <c r="X22" s="58"/>
    </row>
    <row r="23" spans="1:24" ht="42" customHeight="1" x14ac:dyDescent="0.3">
      <c r="A23" s="61">
        <v>1</v>
      </c>
      <c r="B23" s="62" t="s">
        <v>174</v>
      </c>
      <c r="C23" s="62" t="s">
        <v>90</v>
      </c>
      <c r="D23" s="63" t="s">
        <v>91</v>
      </c>
      <c r="E23" s="64" t="s">
        <v>138</v>
      </c>
      <c r="F23" s="64" t="s">
        <v>103</v>
      </c>
      <c r="G23" s="64" t="s">
        <v>113</v>
      </c>
      <c r="H23" s="20" t="s">
        <v>92</v>
      </c>
      <c r="I23" s="65">
        <v>45992</v>
      </c>
      <c r="J23" s="16" t="s">
        <v>114</v>
      </c>
      <c r="K23" s="21">
        <f>IF(AND(J23&gt;=$B$65,J23&lt;=$C$65),$D$65,IF(AND(J23&gt;=$B$66,J23&lt;=$C$66),$D$66,IF(J23&gt;=$B$67,$D$67,0)))</f>
        <v>0</v>
      </c>
      <c r="L23" s="66" t="s">
        <v>41</v>
      </c>
      <c r="M23" s="17">
        <f>15000</f>
        <v>15000</v>
      </c>
      <c r="N23" s="16" t="s">
        <v>168</v>
      </c>
      <c r="O23" s="16" t="s">
        <v>168</v>
      </c>
      <c r="P23" s="16" t="s">
        <v>189</v>
      </c>
      <c r="Q23" s="16" t="s">
        <v>168</v>
      </c>
      <c r="R23" s="16" t="s">
        <v>181</v>
      </c>
      <c r="S23" s="67">
        <v>46295</v>
      </c>
      <c r="U23" s="68">
        <f>15000*5</f>
        <v>75000</v>
      </c>
      <c r="V23" s="66" t="s">
        <v>150</v>
      </c>
      <c r="W23" s="25">
        <f>15000*2</f>
        <v>30000</v>
      </c>
      <c r="X23" s="66" t="s">
        <v>151</v>
      </c>
    </row>
    <row r="24" spans="1:24" x14ac:dyDescent="0.3">
      <c r="A24" s="61"/>
      <c r="B24" s="6"/>
      <c r="C24" s="6"/>
      <c r="D24" s="18"/>
      <c r="E24" s="64"/>
      <c r="F24" s="1"/>
      <c r="G24" s="1"/>
      <c r="H24" s="1"/>
      <c r="I24" s="4"/>
      <c r="J24" s="3"/>
      <c r="K24" s="2">
        <f>IF(AND(J24&gt;=$B$78,J24&lt;=$C$78),$D$78,IF(AND(J24&gt;=$B$79,J24&lt;=$C$79),$D$79,IF(J24&gt;=$B$80,$D$80,0)))</f>
        <v>0</v>
      </c>
      <c r="L24" s="1"/>
      <c r="M24" s="3"/>
      <c r="N24" s="3"/>
      <c r="O24" s="3"/>
      <c r="P24" s="3"/>
      <c r="Q24" s="3"/>
      <c r="R24" s="3"/>
      <c r="S24" s="67"/>
      <c r="U24" s="3"/>
      <c r="V24" s="26"/>
      <c r="W24" s="3"/>
      <c r="X24" s="3"/>
    </row>
    <row r="25" spans="1:24" ht="42" customHeight="1" x14ac:dyDescent="0.3">
      <c r="A25" s="61">
        <v>2</v>
      </c>
      <c r="B25" s="62" t="s">
        <v>173</v>
      </c>
      <c r="C25" s="62" t="s">
        <v>90</v>
      </c>
      <c r="D25" s="63" t="s">
        <v>91</v>
      </c>
      <c r="E25" s="64" t="s">
        <v>141</v>
      </c>
      <c r="F25" s="64" t="s">
        <v>104</v>
      </c>
      <c r="G25" s="64" t="s">
        <v>100</v>
      </c>
      <c r="H25" s="20" t="s">
        <v>92</v>
      </c>
      <c r="I25" s="65">
        <v>45292</v>
      </c>
      <c r="J25" s="16" t="s">
        <v>93</v>
      </c>
      <c r="K25" s="21">
        <f>IF(AND(J25&gt;=$B$65,J25&lt;=$C$65),$D$65,IF(AND(J25&gt;=$B$66,J25&lt;=$C$66),$D$66,IF(J25&gt;=$B$67,$D$67,0)))</f>
        <v>0</v>
      </c>
      <c r="L25" s="66" t="s">
        <v>41</v>
      </c>
      <c r="M25" s="17">
        <v>10000</v>
      </c>
      <c r="N25" s="16" t="s">
        <v>168</v>
      </c>
      <c r="O25" s="16" t="s">
        <v>168</v>
      </c>
      <c r="P25" s="16" t="s">
        <v>168</v>
      </c>
      <c r="Q25" s="16" t="s">
        <v>168</v>
      </c>
      <c r="R25" s="16" t="s">
        <v>168</v>
      </c>
      <c r="S25" s="67">
        <v>47483</v>
      </c>
      <c r="U25" s="68">
        <v>120000</v>
      </c>
      <c r="V25" s="66" t="s">
        <v>152</v>
      </c>
      <c r="W25" s="25">
        <v>60000</v>
      </c>
      <c r="X25" s="66" t="s">
        <v>153</v>
      </c>
    </row>
    <row r="26" spans="1:24" ht="42" customHeight="1" x14ac:dyDescent="0.3">
      <c r="A26" s="61">
        <v>3</v>
      </c>
      <c r="B26" s="62" t="s">
        <v>173</v>
      </c>
      <c r="C26" s="62" t="s">
        <v>90</v>
      </c>
      <c r="D26" s="63" t="s">
        <v>91</v>
      </c>
      <c r="E26" s="64" t="s">
        <v>141</v>
      </c>
      <c r="F26" s="64" t="s">
        <v>105</v>
      </c>
      <c r="G26" s="64" t="s">
        <v>100</v>
      </c>
      <c r="H26" s="20" t="s">
        <v>92</v>
      </c>
      <c r="I26" s="65">
        <v>45839</v>
      </c>
      <c r="J26" s="16" t="s">
        <v>154</v>
      </c>
      <c r="K26" s="2">
        <f>IF(AND(J26&gt;=$B$78,J26&lt;=$C$78),$D$78,IF(AND(J26&gt;=$B$79,J26&lt;=$C$79),$D$79,IF(J26&gt;=$B$80,$D$80,0)))</f>
        <v>0</v>
      </c>
      <c r="L26" s="66" t="s">
        <v>41</v>
      </c>
      <c r="M26" s="19">
        <v>2000</v>
      </c>
      <c r="N26" s="16" t="s">
        <v>168</v>
      </c>
      <c r="O26" s="16" t="s">
        <v>168</v>
      </c>
      <c r="P26" s="16" t="s">
        <v>168</v>
      </c>
      <c r="Q26" s="16" t="s">
        <v>168</v>
      </c>
      <c r="R26" s="16" t="s">
        <v>168</v>
      </c>
      <c r="S26" s="67">
        <v>47483</v>
      </c>
      <c r="U26" s="19">
        <f>M26*6</f>
        <v>12000</v>
      </c>
      <c r="V26" s="66" t="s">
        <v>155</v>
      </c>
      <c r="W26" s="19">
        <f>M26*6</f>
        <v>12000</v>
      </c>
      <c r="X26" s="66" t="s">
        <v>153</v>
      </c>
    </row>
    <row r="27" spans="1:24" x14ac:dyDescent="0.3">
      <c r="A27" s="69"/>
      <c r="B27" s="62"/>
      <c r="C27" s="62"/>
      <c r="D27" s="64"/>
      <c r="E27" s="64"/>
      <c r="F27" s="64"/>
      <c r="G27" s="64"/>
      <c r="H27" s="20"/>
      <c r="I27" s="65"/>
      <c r="J27" s="16"/>
      <c r="K27" s="21"/>
      <c r="L27" s="66"/>
      <c r="M27" s="17"/>
      <c r="N27" s="16"/>
      <c r="O27" s="16"/>
      <c r="P27" s="16"/>
      <c r="Q27" s="16"/>
      <c r="R27" s="16"/>
      <c r="S27" s="67"/>
      <c r="U27" s="35"/>
      <c r="V27" s="36"/>
      <c r="W27" s="9"/>
      <c r="X27" s="36"/>
    </row>
    <row r="28" spans="1:24" ht="86.4" x14ac:dyDescent="0.3">
      <c r="A28" s="70">
        <v>4</v>
      </c>
      <c r="B28" s="62" t="s">
        <v>175</v>
      </c>
      <c r="C28" s="62" t="s">
        <v>90</v>
      </c>
      <c r="D28" s="63" t="s">
        <v>91</v>
      </c>
      <c r="E28" s="64" t="s">
        <v>139</v>
      </c>
      <c r="F28" s="64" t="s">
        <v>106</v>
      </c>
      <c r="G28" s="64" t="s">
        <v>101</v>
      </c>
      <c r="H28" s="20" t="s">
        <v>92</v>
      </c>
      <c r="I28" s="65">
        <v>43922</v>
      </c>
      <c r="J28" s="22" t="s">
        <v>102</v>
      </c>
      <c r="K28" s="23"/>
      <c r="L28" s="66" t="s">
        <v>41</v>
      </c>
      <c r="M28" s="24">
        <v>12000</v>
      </c>
      <c r="N28" s="22" t="s">
        <v>107</v>
      </c>
      <c r="O28" s="65">
        <v>45017</v>
      </c>
      <c r="P28" s="16" t="s">
        <v>125</v>
      </c>
      <c r="Q28" s="28" t="s">
        <v>162</v>
      </c>
      <c r="R28" s="16" t="s">
        <v>183</v>
      </c>
      <c r="S28" s="67">
        <v>47573</v>
      </c>
      <c r="U28" s="68">
        <f>M28*110%*12</f>
        <v>158400.00000000003</v>
      </c>
      <c r="V28" s="66" t="s">
        <v>156</v>
      </c>
      <c r="W28" s="25">
        <f>M28*110%*3</f>
        <v>39600.000000000007</v>
      </c>
      <c r="X28" s="66" t="s">
        <v>157</v>
      </c>
    </row>
    <row r="29" spans="1:24" x14ac:dyDescent="0.3">
      <c r="A29" s="69"/>
      <c r="B29" s="62"/>
      <c r="C29" s="62"/>
      <c r="D29" s="64"/>
      <c r="E29" s="64"/>
      <c r="F29" s="64"/>
      <c r="G29" s="64"/>
      <c r="H29" s="20"/>
      <c r="I29" s="65"/>
      <c r="J29" s="16"/>
      <c r="K29" s="21"/>
      <c r="L29" s="66"/>
      <c r="M29" s="17"/>
      <c r="N29" s="16"/>
      <c r="O29" s="16"/>
      <c r="P29" s="16"/>
      <c r="Q29" s="16"/>
      <c r="R29" s="16"/>
      <c r="S29" s="67"/>
      <c r="U29" s="35"/>
      <c r="V29" s="36"/>
      <c r="W29" s="9"/>
      <c r="X29" s="36"/>
    </row>
    <row r="30" spans="1:24" ht="42" customHeight="1" x14ac:dyDescent="0.3">
      <c r="A30" s="61">
        <v>5</v>
      </c>
      <c r="B30" s="62" t="s">
        <v>171</v>
      </c>
      <c r="C30" s="62" t="s">
        <v>90</v>
      </c>
      <c r="D30" s="63" t="s">
        <v>164</v>
      </c>
      <c r="E30" s="64" t="s">
        <v>145</v>
      </c>
      <c r="F30" s="64" t="s">
        <v>108</v>
      </c>
      <c r="G30" s="64" t="s">
        <v>109</v>
      </c>
      <c r="H30" s="20" t="s">
        <v>110</v>
      </c>
      <c r="I30" s="65">
        <v>45108</v>
      </c>
      <c r="J30" s="22" t="s">
        <v>111</v>
      </c>
      <c r="K30" s="23"/>
      <c r="L30" s="66" t="s">
        <v>112</v>
      </c>
      <c r="M30" s="24">
        <f>10000/12</f>
        <v>833.33333333333337</v>
      </c>
      <c r="N30" s="16" t="s">
        <v>168</v>
      </c>
      <c r="O30" s="16" t="s">
        <v>168</v>
      </c>
      <c r="P30" s="16" t="s">
        <v>168</v>
      </c>
      <c r="Q30" s="16" t="s">
        <v>168</v>
      </c>
      <c r="R30" s="16" t="s">
        <v>168</v>
      </c>
      <c r="S30" s="67">
        <v>45838</v>
      </c>
      <c r="U30" s="71" t="s">
        <v>148</v>
      </c>
      <c r="V30" s="66" t="s">
        <v>149</v>
      </c>
      <c r="W30" s="25">
        <v>0</v>
      </c>
      <c r="X30" s="66"/>
    </row>
    <row r="31" spans="1:24" ht="42" customHeight="1" x14ac:dyDescent="0.3">
      <c r="A31" s="61"/>
      <c r="B31" s="62"/>
      <c r="C31" s="62"/>
      <c r="D31" s="64"/>
      <c r="E31" s="64"/>
      <c r="F31" s="64"/>
      <c r="G31" s="64"/>
      <c r="H31" s="20"/>
      <c r="I31" s="65"/>
      <c r="J31" s="22"/>
      <c r="K31" s="23"/>
      <c r="L31" s="66"/>
      <c r="M31" s="24"/>
      <c r="N31" s="16"/>
      <c r="O31" s="16"/>
      <c r="P31" s="16"/>
      <c r="Q31" s="16"/>
      <c r="R31" s="16"/>
      <c r="S31" s="67"/>
      <c r="U31" s="71"/>
      <c r="V31" s="66"/>
      <c r="W31" s="25"/>
      <c r="X31" s="66"/>
    </row>
    <row r="32" spans="1:24" s="59" customFormat="1" x14ac:dyDescent="0.3">
      <c r="A32" s="58"/>
      <c r="B32" s="60" t="s">
        <v>163</v>
      </c>
      <c r="C32" s="58"/>
      <c r="D32" s="58"/>
      <c r="E32" s="58"/>
      <c r="F32" s="58"/>
      <c r="G32" s="64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U32" s="58"/>
      <c r="V32" s="58"/>
      <c r="W32" s="58"/>
      <c r="X32" s="58"/>
    </row>
    <row r="33" spans="1:24" ht="87.6" customHeight="1" x14ac:dyDescent="0.3">
      <c r="A33" s="69">
        <v>1</v>
      </c>
      <c r="B33" s="62" t="s">
        <v>172</v>
      </c>
      <c r="C33" s="62" t="s">
        <v>90</v>
      </c>
      <c r="D33" s="63" t="s">
        <v>91</v>
      </c>
      <c r="E33" s="64" t="s">
        <v>139</v>
      </c>
      <c r="F33" s="64" t="s">
        <v>165</v>
      </c>
      <c r="G33" s="64" t="s">
        <v>166</v>
      </c>
      <c r="H33" s="20" t="s">
        <v>92</v>
      </c>
      <c r="I33" s="65">
        <v>46235</v>
      </c>
      <c r="J33" s="16" t="s">
        <v>167</v>
      </c>
      <c r="K33" s="21">
        <f>IF(AND(J33&gt;=$B$75,J33&lt;=$C$75),$D$75,IF(AND(J33&gt;=$B$76,J33&lt;=$C$76),$D$76,IF(J33&gt;=$B$77,$D$77,0)))</f>
        <v>5.5E-2</v>
      </c>
      <c r="L33" s="66" t="s">
        <v>41</v>
      </c>
      <c r="M33" s="17">
        <v>50000</v>
      </c>
      <c r="N33" s="16" t="s">
        <v>168</v>
      </c>
      <c r="O33" s="16" t="s">
        <v>168</v>
      </c>
      <c r="P33" s="16" t="s">
        <v>169</v>
      </c>
      <c r="Q33" s="28" t="s">
        <v>170</v>
      </c>
      <c r="R33" s="16" t="s">
        <v>168</v>
      </c>
      <c r="S33" s="67">
        <v>46234</v>
      </c>
      <c r="U33" s="35"/>
      <c r="V33" s="36"/>
      <c r="W33" s="36"/>
      <c r="X33" s="36"/>
    </row>
    <row r="34" spans="1:24" x14ac:dyDescent="0.3">
      <c r="B34" s="10"/>
      <c r="C34" s="11"/>
      <c r="D34" s="10"/>
      <c r="E34" s="10"/>
      <c r="F34" s="11"/>
      <c r="J34" s="73"/>
      <c r="M34" s="74"/>
    </row>
    <row r="35" spans="1:24" x14ac:dyDescent="0.3">
      <c r="B35" s="10"/>
      <c r="C35" s="11"/>
      <c r="D35" s="10"/>
      <c r="E35" s="10"/>
      <c r="F35" s="11"/>
      <c r="J35" s="73"/>
    </row>
    <row r="36" spans="1:24" x14ac:dyDescent="0.3">
      <c r="B36" s="10"/>
      <c r="C36" s="11"/>
      <c r="D36" s="10"/>
      <c r="E36" s="10"/>
      <c r="F36" s="11"/>
      <c r="J36" s="73"/>
    </row>
    <row r="37" spans="1:24" x14ac:dyDescent="0.3">
      <c r="B37" s="10"/>
      <c r="C37" s="11"/>
      <c r="D37" s="10"/>
      <c r="E37" s="10"/>
      <c r="F37" s="11"/>
      <c r="J37" s="73"/>
    </row>
    <row r="39" spans="1:24" x14ac:dyDescent="0.3">
      <c r="B39" s="7" t="s">
        <v>57</v>
      </c>
      <c r="C39" s="75"/>
      <c r="D39" s="75"/>
      <c r="E39" s="75"/>
      <c r="F39" s="75"/>
      <c r="H39" s="7"/>
      <c r="I39" s="7" t="s">
        <v>45</v>
      </c>
    </row>
    <row r="40" spans="1:24" x14ac:dyDescent="0.3">
      <c r="B40" s="7" t="s">
        <v>46</v>
      </c>
      <c r="C40" s="75"/>
      <c r="D40" s="75"/>
      <c r="E40" s="75"/>
      <c r="F40" s="75"/>
      <c r="H40" s="7"/>
      <c r="I40" s="7" t="s">
        <v>47</v>
      </c>
    </row>
    <row r="41" spans="1:24" x14ac:dyDescent="0.3">
      <c r="B41" s="7" t="s">
        <v>48</v>
      </c>
      <c r="C41" s="75"/>
      <c r="D41" s="75"/>
      <c r="E41" s="75"/>
      <c r="F41" s="75"/>
      <c r="H41" s="7"/>
      <c r="I41" s="7" t="s">
        <v>49</v>
      </c>
    </row>
    <row r="42" spans="1:24" x14ac:dyDescent="0.3">
      <c r="B42" s="7" t="s">
        <v>50</v>
      </c>
      <c r="C42" s="75"/>
      <c r="D42" s="75"/>
      <c r="E42" s="75"/>
      <c r="F42" s="75"/>
      <c r="H42" s="7"/>
      <c r="I42" s="7" t="s">
        <v>51</v>
      </c>
    </row>
    <row r="43" spans="1:24" x14ac:dyDescent="0.3">
      <c r="B43" s="7" t="s">
        <v>52</v>
      </c>
      <c r="C43" s="75"/>
      <c r="D43" s="75"/>
      <c r="E43" s="75"/>
      <c r="F43" s="75"/>
      <c r="H43" s="7"/>
      <c r="I43" s="7" t="s">
        <v>53</v>
      </c>
    </row>
    <row r="44" spans="1:24" x14ac:dyDescent="0.3">
      <c r="B44" s="7" t="s">
        <v>54</v>
      </c>
      <c r="C44" s="75"/>
      <c r="D44" s="75"/>
      <c r="E44" s="75"/>
      <c r="F44" s="75"/>
      <c r="H44" s="7"/>
      <c r="I44" s="7" t="s">
        <v>55</v>
      </c>
    </row>
    <row r="47" spans="1:24" s="77" customFormat="1" hidden="1" x14ac:dyDescent="0.3">
      <c r="A47" s="76"/>
    </row>
    <row r="48" spans="1:24" s="77" customFormat="1" hidden="1" x14ac:dyDescent="0.3">
      <c r="A48" s="76"/>
    </row>
    <row r="49" spans="1:12" s="77" customFormat="1" hidden="1" x14ac:dyDescent="0.3">
      <c r="A49" s="76"/>
    </row>
    <row r="50" spans="1:12" s="77" customFormat="1" hidden="1" x14ac:dyDescent="0.3">
      <c r="A50" s="76"/>
    </row>
    <row r="51" spans="1:12" s="77" customFormat="1" hidden="1" x14ac:dyDescent="0.3">
      <c r="A51" s="78"/>
    </row>
    <row r="52" spans="1:12" s="77" customFormat="1" ht="43.2" hidden="1" x14ac:dyDescent="0.3">
      <c r="A52" s="79" t="s">
        <v>3</v>
      </c>
      <c r="B52" s="80" t="s">
        <v>4</v>
      </c>
      <c r="C52" s="80" t="s">
        <v>5</v>
      </c>
      <c r="D52" s="80" t="s">
        <v>6</v>
      </c>
      <c r="E52" s="80"/>
      <c r="F52" s="80" t="s">
        <v>7</v>
      </c>
      <c r="G52" s="79" t="s">
        <v>8</v>
      </c>
      <c r="H52" s="79"/>
      <c r="I52" s="81" t="s">
        <v>1</v>
      </c>
      <c r="J52" s="80" t="s">
        <v>9</v>
      </c>
      <c r="K52" s="80" t="s">
        <v>10</v>
      </c>
      <c r="L52" s="80" t="s">
        <v>11</v>
      </c>
    </row>
    <row r="53" spans="1:12" s="77" customFormat="1" hidden="1" x14ac:dyDescent="0.3">
      <c r="A53" s="81">
        <v>0</v>
      </c>
      <c r="B53" s="82"/>
      <c r="C53" s="82"/>
      <c r="D53" s="82"/>
      <c r="E53" s="82"/>
      <c r="F53" s="82" t="s">
        <v>12</v>
      </c>
      <c r="G53" s="83"/>
      <c r="H53" s="83"/>
      <c r="I53" s="84" t="s">
        <v>13</v>
      </c>
      <c r="J53" s="85" t="s">
        <v>14</v>
      </c>
      <c r="K53" s="86" t="s">
        <v>15</v>
      </c>
      <c r="L53" s="86" t="s">
        <v>16</v>
      </c>
    </row>
    <row r="54" spans="1:12" s="77" customFormat="1" hidden="1" x14ac:dyDescent="0.3">
      <c r="A54" s="81">
        <v>1</v>
      </c>
      <c r="B54" s="87">
        <f>I23</f>
        <v>45992</v>
      </c>
      <c r="C54" s="87" t="e">
        <f>#REF!</f>
        <v>#REF!</v>
      </c>
      <c r="D54" s="88" t="e">
        <f>ROUNDUP(YEARFRAC(C54,B54),2)</f>
        <v>#REF!</v>
      </c>
      <c r="E54" s="88"/>
      <c r="F54" s="89">
        <f>F96</f>
        <v>45000</v>
      </c>
      <c r="G54" s="12" t="e">
        <f>M23*D54</f>
        <v>#REF!</v>
      </c>
      <c r="H54" s="12"/>
      <c r="I54" s="90" t="e">
        <f>K23*F54*D54</f>
        <v>#REF!</v>
      </c>
      <c r="J54" s="13" t="e">
        <f>F54-G54+I54</f>
        <v>#REF!</v>
      </c>
      <c r="K54" s="14" t="e">
        <f>$F$54*D54/$J$23</f>
        <v>#REF!</v>
      </c>
      <c r="L54" s="14" t="e">
        <f>F54-K54</f>
        <v>#REF!</v>
      </c>
    </row>
    <row r="55" spans="1:12" s="77" customFormat="1" hidden="1" x14ac:dyDescent="0.3">
      <c r="A55" s="81">
        <v>2</v>
      </c>
      <c r="B55" s="87" t="e">
        <f>C54+1</f>
        <v>#REF!</v>
      </c>
      <c r="C55" s="87" t="e">
        <f>EDATE(B55,12)-1</f>
        <v>#REF!</v>
      </c>
      <c r="D55" s="88" t="e">
        <f>ROUNDUP(YEARFRAC(C55,B55),2)</f>
        <v>#REF!</v>
      </c>
      <c r="E55" s="88"/>
      <c r="F55" s="15" t="e">
        <f>J54</f>
        <v>#REF!</v>
      </c>
      <c r="G55" s="14" t="e">
        <f>$M$23*D55</f>
        <v>#REF!</v>
      </c>
      <c r="H55" s="14"/>
      <c r="I55" s="90" t="e">
        <f>$K$23*F55*D55</f>
        <v>#REF!</v>
      </c>
      <c r="J55" s="13" t="e">
        <f>F55-G55+I55</f>
        <v>#REF!</v>
      </c>
      <c r="K55" s="14" t="e">
        <f>$F$54*D55/$J$23</f>
        <v>#REF!</v>
      </c>
      <c r="L55" s="14" t="e">
        <f>L54-K55</f>
        <v>#REF!</v>
      </c>
    </row>
    <row r="56" spans="1:12" s="77" customFormat="1" hidden="1" x14ac:dyDescent="0.3">
      <c r="A56" s="81">
        <v>3</v>
      </c>
      <c r="B56" s="87" t="e">
        <f t="shared" ref="B56:B57" si="0">C55+1</f>
        <v>#REF!</v>
      </c>
      <c r="C56" s="87" t="e">
        <f>EDATE(B56,12)-1</f>
        <v>#REF!</v>
      </c>
      <c r="D56" s="88" t="e">
        <f t="shared" ref="D56" si="1">ROUNDUP(YEARFRAC(C56,B56),2)</f>
        <v>#REF!</v>
      </c>
      <c r="E56" s="88"/>
      <c r="F56" s="15" t="e">
        <f>J55</f>
        <v>#REF!</v>
      </c>
      <c r="G56" s="14" t="e">
        <f>$M$23*D56</f>
        <v>#REF!</v>
      </c>
      <c r="H56" s="14"/>
      <c r="I56" s="90" t="e">
        <f>$K$23*F56*D56</f>
        <v>#REF!</v>
      </c>
      <c r="J56" s="13" t="e">
        <f>F56-G56+I56</f>
        <v>#REF!</v>
      </c>
      <c r="K56" s="14" t="e">
        <f>$F$54*D56/$J$23</f>
        <v>#REF!</v>
      </c>
      <c r="L56" s="14" t="e">
        <f>L55-K56</f>
        <v>#REF!</v>
      </c>
    </row>
    <row r="57" spans="1:12" s="77" customFormat="1" hidden="1" x14ac:dyDescent="0.3">
      <c r="A57" s="81">
        <v>4</v>
      </c>
      <c r="B57" s="87" t="e">
        <f t="shared" si="0"/>
        <v>#REF!</v>
      </c>
      <c r="C57" s="87">
        <f>S23</f>
        <v>46295</v>
      </c>
      <c r="D57" s="88" t="e">
        <f>ROUNDUP(YEARFRAC(C57,B57),2)</f>
        <v>#REF!</v>
      </c>
      <c r="E57" s="88"/>
      <c r="F57" s="15" t="e">
        <f>J56</f>
        <v>#REF!</v>
      </c>
      <c r="G57" s="14" t="e">
        <f>$M$23*D57</f>
        <v>#REF!</v>
      </c>
      <c r="H57" s="14"/>
      <c r="I57" s="90" t="e">
        <f>$K$23*F57</f>
        <v>#REF!</v>
      </c>
      <c r="J57" s="13" t="e">
        <f>F57-G57+I57</f>
        <v>#REF!</v>
      </c>
      <c r="K57" s="14" t="e">
        <f>$F$54*D57/$J$23</f>
        <v>#REF!</v>
      </c>
      <c r="L57" s="14" t="e">
        <f>L56-K57</f>
        <v>#REF!</v>
      </c>
    </row>
    <row r="58" spans="1:12" s="77" customFormat="1" hidden="1" x14ac:dyDescent="0.3">
      <c r="A58" s="81">
        <v>5</v>
      </c>
      <c r="B58" s="87"/>
      <c r="C58" s="87"/>
      <c r="D58" s="88"/>
      <c r="E58" s="88"/>
      <c r="F58" s="15"/>
      <c r="G58" s="14"/>
      <c r="H58" s="14"/>
      <c r="I58" s="90"/>
      <c r="J58" s="13"/>
      <c r="K58" s="14"/>
      <c r="L58" s="14"/>
    </row>
    <row r="59" spans="1:12" s="77" customFormat="1" hidden="1" x14ac:dyDescent="0.3">
      <c r="A59" s="81">
        <v>6</v>
      </c>
      <c r="B59" s="87"/>
      <c r="C59" s="87"/>
      <c r="D59" s="88"/>
      <c r="E59" s="88"/>
      <c r="F59" s="15"/>
      <c r="G59" s="14"/>
      <c r="H59" s="14"/>
      <c r="I59" s="90"/>
      <c r="J59" s="13"/>
      <c r="K59" s="14"/>
      <c r="L59" s="14"/>
    </row>
    <row r="60" spans="1:12" s="77" customFormat="1" hidden="1" x14ac:dyDescent="0.3">
      <c r="A60" s="91">
        <v>7</v>
      </c>
      <c r="B60" s="87"/>
      <c r="C60" s="87"/>
      <c r="D60" s="88"/>
      <c r="E60" s="88"/>
      <c r="F60" s="15"/>
      <c r="G60" s="14"/>
      <c r="H60" s="14"/>
      <c r="I60" s="90"/>
      <c r="J60" s="13"/>
      <c r="K60" s="14"/>
      <c r="L60" s="14"/>
    </row>
    <row r="61" spans="1:12" s="77" customFormat="1" hidden="1" x14ac:dyDescent="0.3">
      <c r="A61" s="81">
        <v>8</v>
      </c>
      <c r="B61" s="87"/>
      <c r="C61" s="87"/>
      <c r="D61" s="88"/>
      <c r="E61" s="88"/>
      <c r="F61" s="15"/>
      <c r="G61" s="14"/>
      <c r="H61" s="14"/>
      <c r="I61" s="90"/>
      <c r="J61" s="13"/>
      <c r="K61" s="14"/>
      <c r="L61" s="14"/>
    </row>
    <row r="62" spans="1:12" s="77" customFormat="1" hidden="1" x14ac:dyDescent="0.3">
      <c r="A62" s="81">
        <v>9</v>
      </c>
      <c r="B62" s="87"/>
      <c r="C62" s="87"/>
      <c r="D62" s="88"/>
      <c r="E62" s="88"/>
      <c r="F62" s="15"/>
      <c r="G62" s="14"/>
      <c r="H62" s="14"/>
      <c r="I62" s="90"/>
      <c r="J62" s="13"/>
      <c r="K62" s="14"/>
      <c r="L62" s="14"/>
    </row>
    <row r="63" spans="1:12" s="77" customFormat="1" hidden="1" x14ac:dyDescent="0.3">
      <c r="A63" s="81">
        <v>10</v>
      </c>
      <c r="B63" s="87"/>
      <c r="C63" s="87"/>
      <c r="D63" s="88"/>
      <c r="E63" s="88"/>
      <c r="F63" s="15"/>
      <c r="G63" s="14"/>
      <c r="H63" s="14"/>
      <c r="I63" s="90"/>
      <c r="J63" s="13"/>
      <c r="K63" s="14"/>
      <c r="L63" s="14"/>
    </row>
    <row r="64" spans="1:12" s="77" customFormat="1" hidden="1" x14ac:dyDescent="0.3">
      <c r="A64" s="81">
        <v>11</v>
      </c>
      <c r="B64" s="87"/>
      <c r="C64" s="87"/>
      <c r="D64" s="88"/>
      <c r="E64" s="88"/>
      <c r="F64" s="15"/>
      <c r="G64" s="14"/>
      <c r="H64" s="14"/>
      <c r="I64" s="90"/>
      <c r="J64" s="13"/>
      <c r="K64" s="14"/>
      <c r="L64" s="14"/>
    </row>
    <row r="65" spans="1:11" s="77" customFormat="1" hidden="1" x14ac:dyDescent="0.3">
      <c r="A65" s="78"/>
    </row>
    <row r="66" spans="1:11" s="77" customFormat="1" hidden="1" x14ac:dyDescent="0.3">
      <c r="A66" s="76"/>
      <c r="B66" s="92" t="s">
        <v>12</v>
      </c>
      <c r="C66" s="137" t="s">
        <v>17</v>
      </c>
      <c r="D66" s="137"/>
      <c r="E66" s="94"/>
      <c r="F66" s="138" t="s">
        <v>18</v>
      </c>
      <c r="G66" s="139"/>
      <c r="H66" s="139"/>
      <c r="I66" s="140"/>
      <c r="J66" s="95"/>
      <c r="K66" s="95"/>
    </row>
    <row r="67" spans="1:11" s="77" customFormat="1" hidden="1" x14ac:dyDescent="0.3">
      <c r="A67" s="76"/>
      <c r="B67" s="92" t="s">
        <v>13</v>
      </c>
      <c r="C67" s="137" t="s">
        <v>19</v>
      </c>
      <c r="D67" s="137"/>
      <c r="E67" s="93"/>
      <c r="F67" s="93" t="s">
        <v>20</v>
      </c>
      <c r="G67" s="93"/>
      <c r="H67" s="93"/>
      <c r="I67" s="93"/>
    </row>
    <row r="68" spans="1:11" s="77" customFormat="1" hidden="1" x14ac:dyDescent="0.3">
      <c r="A68" s="76"/>
      <c r="B68" s="92" t="s">
        <v>14</v>
      </c>
      <c r="C68" s="137" t="s">
        <v>21</v>
      </c>
      <c r="D68" s="137"/>
      <c r="E68" s="94"/>
      <c r="F68" s="141" t="s">
        <v>22</v>
      </c>
      <c r="G68" s="142"/>
      <c r="H68" s="142"/>
      <c r="I68" s="143"/>
    </row>
    <row r="69" spans="1:11" s="77" customFormat="1" ht="18.75" hidden="1" customHeight="1" x14ac:dyDescent="0.3">
      <c r="A69" s="96"/>
      <c r="B69" s="92" t="s">
        <v>15</v>
      </c>
      <c r="C69" s="137" t="s">
        <v>23</v>
      </c>
      <c r="D69" s="137"/>
      <c r="E69" s="94"/>
      <c r="F69" s="138" t="s">
        <v>24</v>
      </c>
      <c r="G69" s="139"/>
      <c r="H69" s="139"/>
      <c r="I69" s="140"/>
    </row>
    <row r="70" spans="1:11" s="77" customFormat="1" ht="18" hidden="1" x14ac:dyDescent="0.3">
      <c r="A70" s="96"/>
      <c r="B70" s="92" t="s">
        <v>16</v>
      </c>
      <c r="C70" s="137" t="s">
        <v>25</v>
      </c>
      <c r="D70" s="137"/>
      <c r="E70" s="94"/>
      <c r="F70" s="138" t="s">
        <v>26</v>
      </c>
      <c r="G70" s="139"/>
      <c r="H70" s="139"/>
      <c r="I70" s="140"/>
    </row>
    <row r="71" spans="1:11" s="77" customFormat="1" ht="15.75" hidden="1" customHeight="1" x14ac:dyDescent="0.3">
      <c r="A71" s="76"/>
    </row>
    <row r="72" spans="1:11" s="77" customFormat="1" hidden="1" x14ac:dyDescent="0.3">
      <c r="A72" s="76"/>
    </row>
    <row r="73" spans="1:11" s="77" customFormat="1" hidden="1" x14ac:dyDescent="0.3">
      <c r="A73" s="76"/>
      <c r="B73" s="130" t="s">
        <v>27</v>
      </c>
      <c r="C73" s="131"/>
      <c r="D73" s="132"/>
      <c r="E73" s="97"/>
    </row>
    <row r="74" spans="1:11" s="77" customFormat="1" hidden="1" x14ac:dyDescent="0.3">
      <c r="A74" s="76"/>
      <c r="B74" s="130" t="s">
        <v>28</v>
      </c>
      <c r="C74" s="131"/>
      <c r="D74" s="132"/>
      <c r="E74" s="97"/>
    </row>
    <row r="75" spans="1:11" s="77" customFormat="1" hidden="1" x14ac:dyDescent="0.3">
      <c r="A75" s="76"/>
      <c r="B75" s="130" t="s">
        <v>29</v>
      </c>
      <c r="C75" s="132"/>
      <c r="D75" s="81" t="s">
        <v>30</v>
      </c>
      <c r="E75" s="97"/>
    </row>
    <row r="76" spans="1:11" s="77" customFormat="1" hidden="1" x14ac:dyDescent="0.3">
      <c r="A76" s="76"/>
      <c r="B76" s="98">
        <v>2</v>
      </c>
      <c r="C76" s="98">
        <v>5</v>
      </c>
      <c r="D76" s="99">
        <v>0.05</v>
      </c>
      <c r="E76" s="100"/>
    </row>
    <row r="77" spans="1:11" s="77" customFormat="1" hidden="1" x14ac:dyDescent="0.3">
      <c r="A77" s="76"/>
      <c r="B77" s="84">
        <v>6</v>
      </c>
      <c r="C77" s="84">
        <v>10</v>
      </c>
      <c r="D77" s="101">
        <v>5.5E-2</v>
      </c>
      <c r="E77" s="102"/>
    </row>
    <row r="78" spans="1:11" s="77" customFormat="1" hidden="1" x14ac:dyDescent="0.3">
      <c r="A78" s="76"/>
      <c r="B78" s="84">
        <v>11</v>
      </c>
      <c r="C78" s="84" t="s">
        <v>31</v>
      </c>
      <c r="D78" s="99">
        <v>0.06</v>
      </c>
      <c r="E78" s="100"/>
    </row>
    <row r="79" spans="1:11" s="77" customFormat="1" hidden="1" x14ac:dyDescent="0.3">
      <c r="A79" s="76"/>
    </row>
    <row r="80" spans="1:11" s="77" customFormat="1" hidden="1" x14ac:dyDescent="0.3">
      <c r="A80" s="76"/>
    </row>
    <row r="81" spans="1:20" s="77" customFormat="1" hidden="1" x14ac:dyDescent="0.3">
      <c r="A81" s="76"/>
    </row>
    <row r="82" spans="1:20" s="77" customFormat="1" hidden="1" x14ac:dyDescent="0.3">
      <c r="A82" s="76"/>
      <c r="B82" s="103" t="s">
        <v>32</v>
      </c>
      <c r="C82" s="76"/>
      <c r="D82" s="95"/>
      <c r="E82" s="95"/>
      <c r="F82" s="95"/>
    </row>
    <row r="83" spans="1:20" s="77" customFormat="1" hidden="1" x14ac:dyDescent="0.3">
      <c r="A83" s="76"/>
      <c r="B83" s="76"/>
      <c r="C83" s="76"/>
      <c r="D83" s="95"/>
      <c r="E83" s="95"/>
      <c r="F83" s="95"/>
    </row>
    <row r="84" spans="1:20" s="77" customFormat="1" hidden="1" x14ac:dyDescent="0.3">
      <c r="A84" s="76"/>
      <c r="B84" s="133" t="s">
        <v>3</v>
      </c>
      <c r="C84" s="135" t="s">
        <v>33</v>
      </c>
      <c r="D84" s="105" t="s">
        <v>34</v>
      </c>
      <c r="E84" s="104"/>
      <c r="F84" s="133" t="s">
        <v>35</v>
      </c>
    </row>
    <row r="85" spans="1:20" s="77" customFormat="1" ht="27" hidden="1" customHeight="1" x14ac:dyDescent="0.3">
      <c r="A85" s="76"/>
      <c r="B85" s="134"/>
      <c r="C85" s="136"/>
      <c r="D85" s="106">
        <f>K23</f>
        <v>0</v>
      </c>
      <c r="E85" s="106"/>
      <c r="F85" s="134"/>
    </row>
    <row r="86" spans="1:20" s="77" customFormat="1" hidden="1" x14ac:dyDescent="0.3">
      <c r="A86" s="76"/>
      <c r="B86" s="107" t="s">
        <v>36</v>
      </c>
      <c r="C86" s="108">
        <f>$M$23</f>
        <v>15000</v>
      </c>
      <c r="D86" s="109">
        <f>1/(1+$D$85)</f>
        <v>1</v>
      </c>
      <c r="E86" s="109"/>
      <c r="F86" s="110">
        <f t="shared" ref="F86:F88" si="2">D86*C86</f>
        <v>15000</v>
      </c>
      <c r="G86" s="128" t="s">
        <v>43</v>
      </c>
      <c r="H86" s="128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</row>
    <row r="87" spans="1:20" s="77" customFormat="1" hidden="1" x14ac:dyDescent="0.3">
      <c r="A87" s="76"/>
      <c r="B87" s="107" t="s">
        <v>37</v>
      </c>
      <c r="C87" s="108">
        <f>$M$23</f>
        <v>15000</v>
      </c>
      <c r="D87" s="109">
        <f>1/(1+$D$85)^2</f>
        <v>1</v>
      </c>
      <c r="E87" s="109"/>
      <c r="F87" s="110">
        <f t="shared" si="2"/>
        <v>15000</v>
      </c>
    </row>
    <row r="88" spans="1:20" s="77" customFormat="1" hidden="1" x14ac:dyDescent="0.3">
      <c r="A88" s="76"/>
      <c r="B88" s="107" t="s">
        <v>38</v>
      </c>
      <c r="C88" s="108">
        <f>$M$23</f>
        <v>15000</v>
      </c>
      <c r="D88" s="109">
        <f>1/(1+$D$85)^3</f>
        <v>1</v>
      </c>
      <c r="E88" s="109"/>
      <c r="F88" s="110">
        <f t="shared" si="2"/>
        <v>15000</v>
      </c>
    </row>
    <row r="89" spans="1:20" s="77" customFormat="1" hidden="1" x14ac:dyDescent="0.3">
      <c r="A89" s="76"/>
      <c r="B89" s="107"/>
      <c r="C89" s="108"/>
      <c r="D89" s="109"/>
      <c r="E89" s="109"/>
      <c r="F89" s="110"/>
    </row>
    <row r="90" spans="1:20" s="77" customFormat="1" hidden="1" x14ac:dyDescent="0.3">
      <c r="A90" s="76"/>
      <c r="B90" s="107"/>
      <c r="C90" s="108"/>
      <c r="D90" s="109"/>
      <c r="E90" s="109"/>
      <c r="F90" s="110"/>
    </row>
    <row r="91" spans="1:20" s="77" customFormat="1" hidden="1" x14ac:dyDescent="0.3">
      <c r="A91" s="76"/>
      <c r="B91" s="107"/>
      <c r="C91" s="108"/>
      <c r="D91" s="109"/>
      <c r="E91" s="109"/>
      <c r="F91" s="110"/>
    </row>
    <row r="92" spans="1:20" s="77" customFormat="1" hidden="1" x14ac:dyDescent="0.3">
      <c r="A92" s="76"/>
      <c r="B92" s="107"/>
      <c r="C92" s="108"/>
      <c r="D92" s="109"/>
      <c r="E92" s="109"/>
      <c r="F92" s="110"/>
    </row>
    <row r="93" spans="1:20" s="77" customFormat="1" hidden="1" x14ac:dyDescent="0.3">
      <c r="A93" s="76"/>
      <c r="B93" s="107"/>
      <c r="C93" s="108"/>
      <c r="D93" s="109"/>
      <c r="E93" s="109"/>
      <c r="F93" s="110"/>
    </row>
    <row r="94" spans="1:20" s="77" customFormat="1" hidden="1" x14ac:dyDescent="0.3">
      <c r="A94" s="76"/>
      <c r="B94" s="107"/>
      <c r="C94" s="108"/>
      <c r="D94" s="109"/>
      <c r="E94" s="109"/>
      <c r="F94" s="110"/>
    </row>
    <row r="95" spans="1:20" s="77" customFormat="1" hidden="1" x14ac:dyDescent="0.3">
      <c r="A95" s="76"/>
      <c r="B95" s="107"/>
      <c r="C95" s="108"/>
      <c r="D95" s="109"/>
      <c r="E95" s="109"/>
      <c r="F95" s="110"/>
    </row>
    <row r="96" spans="1:20" s="77" customFormat="1" ht="15" hidden="1" thickBot="1" x14ac:dyDescent="0.35">
      <c r="A96" s="76"/>
      <c r="B96" s="111"/>
      <c r="C96" s="112">
        <f>SUM(C86:C95)</f>
        <v>45000</v>
      </c>
      <c r="D96" s="95"/>
      <c r="E96" s="95"/>
      <c r="F96" s="112">
        <f>SUM(F86:F95)</f>
        <v>45000</v>
      </c>
      <c r="G96" s="111"/>
    </row>
    <row r="97" spans="1:6" s="77" customFormat="1" ht="15" hidden="1" thickBot="1" x14ac:dyDescent="0.35">
      <c r="A97" s="76"/>
      <c r="B97" s="113"/>
      <c r="C97" s="114"/>
      <c r="D97" s="115"/>
      <c r="E97" s="115"/>
      <c r="F97" s="116"/>
    </row>
    <row r="98" spans="1:6" s="77" customFormat="1" hidden="1" x14ac:dyDescent="0.3">
      <c r="A98" s="76"/>
    </row>
    <row r="99" spans="1:6" s="77" customFormat="1" hidden="1" x14ac:dyDescent="0.3">
      <c r="A99" s="76"/>
    </row>
  </sheetData>
  <mergeCells count="24">
    <mergeCell ref="C70:D70"/>
    <mergeCell ref="F70:I70"/>
    <mergeCell ref="C66:D66"/>
    <mergeCell ref="F66:I66"/>
    <mergeCell ref="C67:D67"/>
    <mergeCell ref="C68:D68"/>
    <mergeCell ref="F68:I68"/>
    <mergeCell ref="C69:D69"/>
    <mergeCell ref="F69:I69"/>
    <mergeCell ref="G86:T86"/>
    <mergeCell ref="B73:D73"/>
    <mergeCell ref="B74:D74"/>
    <mergeCell ref="B75:C75"/>
    <mergeCell ref="B84:B85"/>
    <mergeCell ref="C84:C85"/>
    <mergeCell ref="F84:F85"/>
    <mergeCell ref="A1:W1"/>
    <mergeCell ref="A2:W2"/>
    <mergeCell ref="H18:S18"/>
    <mergeCell ref="U18:V18"/>
    <mergeCell ref="W18:X18"/>
    <mergeCell ref="B10:T10"/>
    <mergeCell ref="B13:T13"/>
    <mergeCell ref="B15:T15"/>
  </mergeCells>
  <dataValidations disablePrompts="1" count="2">
    <dataValidation type="list" allowBlank="1" showInputMessage="1" showErrorMessage="1" sqref="D31 D24 D27 D29:E29" xr:uid="{924BEAF1-8CE1-4138-8ACE-C0C987735E0A}">
      <formula1>"Select,Dwellings (Residential),Building other than dwellings,Other Sructures, Transport Equipments,Other Machinery &amp; Equipment,Other Assets (Snifer Dogs),Land"</formula1>
    </dataValidation>
    <dataValidation type="list" allowBlank="1" showInputMessage="1" showErrorMessage="1" sqref="L23:L31 L33" xr:uid="{06D04F0F-5242-43CE-9E5F-F1BD4CE02ADA}">
      <formula1>"Select, Monthly, Quarterly, Semi-Annual, Annual"</formula1>
    </dataValidation>
  </dataValidations>
  <pageMargins left="0.33" right="0.17" top="0.75" bottom="0.75" header="0.3" footer="0.3"/>
  <pageSetup paperSize="8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F75B996B-386E-4BB6-9832-98AB0EBE7F76}">
          <x14:formula1>
            <xm:f>Sheet2!$D$2:$D$13</xm:f>
          </x14:formula1>
          <xm:sqref>E23:E28 E30:E33</xm:sqref>
        </x14:dataValidation>
        <x14:dataValidation type="list" allowBlank="1" showInputMessage="1" showErrorMessage="1" xr:uid="{C5E0EFE1-8A4D-4339-83C4-860BCF239D2E}">
          <x14:formula1>
            <xm:f>Sheet2!$F$2:$F$9</xm:f>
          </x14:formula1>
          <xm:sqref>R23 R25:R26 R30 R33 R28</xm:sqref>
        </x14:dataValidation>
        <x14:dataValidation type="list" allowBlank="1" showInputMessage="1" showErrorMessage="1" xr:uid="{3BD48A9D-56D5-44E5-8D39-C1820038A3B2}">
          <x14:formula1>
            <xm:f>Sheet2!$B$2:$B$9</xm:f>
          </x14:formula1>
          <xm:sqref>D23 D25:D26 D28 D30 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3E81-E019-4E5A-ABB1-0D9927003CA9}">
  <sheetPr codeName="Sheet3"/>
  <dimension ref="B1:F12"/>
  <sheetViews>
    <sheetView workbookViewId="0">
      <selection activeCell="E19" sqref="E19"/>
    </sheetView>
  </sheetViews>
  <sheetFormatPr defaultRowHeight="14.4" x14ac:dyDescent="0.3"/>
  <cols>
    <col min="2" max="2" width="26" bestFit="1" customWidth="1"/>
    <col min="4" max="4" width="15.33203125" bestFit="1" customWidth="1"/>
    <col min="6" max="6" width="55.109375" bestFit="1" customWidth="1"/>
  </cols>
  <sheetData>
    <row r="1" spans="2:6" x14ac:dyDescent="0.3">
      <c r="B1" s="29" t="s">
        <v>40</v>
      </c>
      <c r="D1" s="29" t="s">
        <v>176</v>
      </c>
      <c r="F1" s="29" t="s">
        <v>122</v>
      </c>
    </row>
    <row r="2" spans="2:6" x14ac:dyDescent="0.3">
      <c r="B2" t="s">
        <v>2</v>
      </c>
      <c r="D2" t="s">
        <v>2</v>
      </c>
      <c r="F2" t="s">
        <v>2</v>
      </c>
    </row>
    <row r="3" spans="2:6" x14ac:dyDescent="0.3">
      <c r="B3" t="s">
        <v>164</v>
      </c>
      <c r="D3" t="s">
        <v>138</v>
      </c>
      <c r="F3" t="s">
        <v>168</v>
      </c>
    </row>
    <row r="4" spans="2:6" x14ac:dyDescent="0.3">
      <c r="B4" t="s">
        <v>91</v>
      </c>
      <c r="D4" t="s">
        <v>140</v>
      </c>
      <c r="F4" t="s">
        <v>177</v>
      </c>
    </row>
    <row r="5" spans="2:6" x14ac:dyDescent="0.3">
      <c r="B5" t="s">
        <v>184</v>
      </c>
      <c r="D5" t="s">
        <v>139</v>
      </c>
      <c r="F5" t="s">
        <v>178</v>
      </c>
    </row>
    <row r="6" spans="2:6" x14ac:dyDescent="0.3">
      <c r="B6" t="s">
        <v>185</v>
      </c>
      <c r="D6" t="s">
        <v>141</v>
      </c>
      <c r="F6" t="s">
        <v>179</v>
      </c>
    </row>
    <row r="7" spans="2:6" x14ac:dyDescent="0.3">
      <c r="B7" t="s">
        <v>186</v>
      </c>
      <c r="D7" t="s">
        <v>142</v>
      </c>
      <c r="F7" t="s">
        <v>180</v>
      </c>
    </row>
    <row r="8" spans="2:6" x14ac:dyDescent="0.3">
      <c r="B8" t="s">
        <v>188</v>
      </c>
      <c r="D8" t="s">
        <v>143</v>
      </c>
      <c r="F8" t="s">
        <v>181</v>
      </c>
    </row>
    <row r="9" spans="2:6" x14ac:dyDescent="0.3">
      <c r="B9" t="s">
        <v>187</v>
      </c>
      <c r="D9" t="s">
        <v>144</v>
      </c>
      <c r="F9" t="s">
        <v>183</v>
      </c>
    </row>
    <row r="10" spans="2:6" x14ac:dyDescent="0.3">
      <c r="D10" t="s">
        <v>145</v>
      </c>
    </row>
    <row r="11" spans="2:6" x14ac:dyDescent="0.3">
      <c r="D11" t="s">
        <v>146</v>
      </c>
    </row>
    <row r="12" spans="2:6" x14ac:dyDescent="0.3">
      <c r="D12" t="s">
        <v>147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37F622-4F92-4642-B121-A2C916ED03CD}"/>
</file>

<file path=customXml/itemProps2.xml><?xml version="1.0" encoding="utf-8"?>
<ds:datastoreItem xmlns:ds="http://schemas.openxmlformats.org/officeDocument/2006/customXml" ds:itemID="{FFC37E85-577F-4380-B14C-63CF1C2BF5C0}"/>
</file>

<file path=customXml/itemProps3.xml><?xml version="1.0" encoding="utf-8"?>
<ds:datastoreItem xmlns:ds="http://schemas.openxmlformats.org/officeDocument/2006/customXml" ds:itemID="{84670917-6B76-4AF6-BA1C-190A155F3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Return</vt:lpstr>
      <vt:lpstr>Examples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Nirusha Malaree</dc:creator>
  <cp:lastModifiedBy>Bibi Shaina Bhukoo-Sooka</cp:lastModifiedBy>
  <cp:lastPrinted>2026-06-04T09:04:50Z</cp:lastPrinted>
  <dcterms:created xsi:type="dcterms:W3CDTF">2023-06-01T07:04:04Z</dcterms:created>
  <dcterms:modified xsi:type="dcterms:W3CDTF">2026-06-04T09:06:08Z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