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CG Accounts\Accounts 2025\Circular Closing of FY 24-25\"/>
    </mc:Choice>
  </mc:AlternateContent>
  <xr:revisionPtr revIDLastSave="0" documentId="13_ncr:1_{689DBDD8-2C0F-4C92-B9EF-08355C16D5DC}" xr6:coauthVersionLast="47" xr6:coauthVersionMax="47" xr10:uidLastSave="{00000000-0000-0000-0000-000000000000}"/>
  <bookViews>
    <workbookView xWindow="-108" yWindow="-108" windowWidth="23256" windowHeight="12456" tabRatio="883" xr2:uid="{025C729A-F896-4BD0-ADED-801FB30873CB}"/>
  </bookViews>
  <sheets>
    <sheet name="Return" sheetId="23" r:id="rId1"/>
    <sheet name="Examples" sheetId="32" r:id="rId2"/>
    <sheet name="Template A-Fixed Lease Pymt (2)" sheetId="24" state="hidden" r:id="rId3"/>
    <sheet name="Template A-Fixed Lease Pymt (3)" sheetId="25" state="hidden" r:id="rId4"/>
    <sheet name="Template A-Fixed Lease Pymt (4)" sheetId="26" state="hidden" r:id="rId5"/>
    <sheet name="Template A-Fixed Lease Pymt (5)" sheetId="27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7" i="32" l="1"/>
  <c r="S25" i="32"/>
  <c r="Q25" i="32"/>
  <c r="S23" i="32"/>
  <c r="Q23" i="32"/>
  <c r="J23" i="32"/>
  <c r="J22" i="32"/>
  <c r="J21" i="32"/>
  <c r="S20" i="32"/>
  <c r="Q20" i="32"/>
  <c r="L20" i="32"/>
  <c r="C82" i="32" s="1"/>
  <c r="J20" i="32"/>
  <c r="C81" i="32"/>
  <c r="C80" i="32"/>
  <c r="C51" i="32"/>
  <c r="C48" i="32"/>
  <c r="D48" i="32" s="1"/>
  <c r="F48" i="32" s="1"/>
  <c r="B48" i="32"/>
  <c r="C90" i="32" l="1"/>
  <c r="B49" i="32"/>
  <c r="C49" i="32" s="1"/>
  <c r="D79" i="32"/>
  <c r="D49" i="32" l="1"/>
  <c r="F49" i="32" s="1"/>
  <c r="B50" i="32"/>
  <c r="C50" i="32" s="1"/>
  <c r="D80" i="32"/>
  <c r="E80" i="32" s="1"/>
  <c r="D82" i="32"/>
  <c r="E82" i="32" s="1"/>
  <c r="D81" i="32"/>
  <c r="E81" i="32" s="1"/>
  <c r="E90" i="32" l="1"/>
  <c r="E48" i="32" s="1"/>
  <c r="D50" i="32"/>
  <c r="F50" i="32" s="1"/>
  <c r="B51" i="32"/>
  <c r="D51" i="32" s="1"/>
  <c r="F51" i="32" s="1"/>
  <c r="J20" i="23"/>
  <c r="J21" i="23"/>
  <c r="J22" i="23"/>
  <c r="J23" i="23"/>
  <c r="J24" i="23"/>
  <c r="H48" i="32" l="1"/>
  <c r="I48" i="32" s="1"/>
  <c r="E49" i="32" s="1"/>
  <c r="J49" i="32"/>
  <c r="J48" i="32"/>
  <c r="K48" i="32" s="1"/>
  <c r="J51" i="32"/>
  <c r="J50" i="32"/>
  <c r="C66" i="27"/>
  <c r="C65" i="27"/>
  <c r="C64" i="27"/>
  <c r="C74" i="27" s="1"/>
  <c r="B32" i="27"/>
  <c r="D15" i="27"/>
  <c r="P8" i="27"/>
  <c r="C35" i="27" s="1"/>
  <c r="O8" i="27"/>
  <c r="C32" i="27" s="1"/>
  <c r="I8" i="27"/>
  <c r="C66" i="26"/>
  <c r="C65" i="26"/>
  <c r="C64" i="26"/>
  <c r="C74" i="26" s="1"/>
  <c r="B32" i="26"/>
  <c r="D15" i="26"/>
  <c r="P8" i="26"/>
  <c r="C35" i="26" s="1"/>
  <c r="O8" i="26"/>
  <c r="C32" i="26" s="1"/>
  <c r="I8" i="26"/>
  <c r="C66" i="25"/>
  <c r="C65" i="25"/>
  <c r="C64" i="25"/>
  <c r="C74" i="25" s="1"/>
  <c r="B32" i="25"/>
  <c r="D15" i="25"/>
  <c r="P8" i="25"/>
  <c r="C35" i="25" s="1"/>
  <c r="O8" i="25"/>
  <c r="C32" i="25" s="1"/>
  <c r="I8" i="25"/>
  <c r="C66" i="24"/>
  <c r="C65" i="24"/>
  <c r="C64" i="24"/>
  <c r="C74" i="24" s="1"/>
  <c r="B32" i="24"/>
  <c r="D15" i="24"/>
  <c r="P8" i="24"/>
  <c r="C35" i="24" s="1"/>
  <c r="O8" i="24"/>
  <c r="C32" i="24" s="1"/>
  <c r="I8" i="24"/>
  <c r="D63" i="24" s="1"/>
  <c r="K49" i="32" l="1"/>
  <c r="K50" i="32" s="1"/>
  <c r="K51" i="32" s="1"/>
  <c r="H49" i="32"/>
  <c r="I49" i="32" s="1"/>
  <c r="E50" i="32" s="1"/>
  <c r="D32" i="27"/>
  <c r="F32" i="27" s="1"/>
  <c r="B33" i="27"/>
  <c r="C33" i="27" s="1"/>
  <c r="D63" i="27"/>
  <c r="D32" i="26"/>
  <c r="F32" i="26" s="1"/>
  <c r="B33" i="26"/>
  <c r="C33" i="26" s="1"/>
  <c r="D63" i="26"/>
  <c r="D32" i="25"/>
  <c r="F32" i="25" s="1"/>
  <c r="B33" i="25"/>
  <c r="C33" i="25" s="1"/>
  <c r="D63" i="25"/>
  <c r="D66" i="24"/>
  <c r="E66" i="24" s="1"/>
  <c r="D64" i="24"/>
  <c r="E64" i="24" s="1"/>
  <c r="D65" i="24"/>
  <c r="E65" i="24" s="1"/>
  <c r="D32" i="24"/>
  <c r="F32" i="24" s="1"/>
  <c r="B33" i="24"/>
  <c r="C33" i="24" s="1"/>
  <c r="H50" i="32" l="1"/>
  <c r="I50" i="32"/>
  <c r="E51" i="32" s="1"/>
  <c r="D33" i="27"/>
  <c r="F33" i="27" s="1"/>
  <c r="B34" i="27"/>
  <c r="C34" i="27" s="1"/>
  <c r="D66" i="27"/>
  <c r="E66" i="27" s="1"/>
  <c r="D65" i="27"/>
  <c r="E65" i="27" s="1"/>
  <c r="D64" i="27"/>
  <c r="E64" i="27" s="1"/>
  <c r="D33" i="26"/>
  <c r="F33" i="26" s="1"/>
  <c r="B34" i="26"/>
  <c r="C34" i="26" s="1"/>
  <c r="D64" i="26"/>
  <c r="E64" i="26" s="1"/>
  <c r="D66" i="26"/>
  <c r="E66" i="26" s="1"/>
  <c r="D65" i="26"/>
  <c r="E65" i="26" s="1"/>
  <c r="D64" i="25"/>
  <c r="E64" i="25" s="1"/>
  <c r="D66" i="25"/>
  <c r="E66" i="25" s="1"/>
  <c r="D65" i="25"/>
  <c r="E65" i="25" s="1"/>
  <c r="D33" i="25"/>
  <c r="F33" i="25" s="1"/>
  <c r="B34" i="25"/>
  <c r="C34" i="25" s="1"/>
  <c r="D33" i="24"/>
  <c r="F33" i="24" s="1"/>
  <c r="B34" i="24"/>
  <c r="C34" i="24" s="1"/>
  <c r="E74" i="24"/>
  <c r="E32" i="24" s="1"/>
  <c r="H51" i="32" l="1"/>
  <c r="I51" i="32" s="1"/>
  <c r="D34" i="27"/>
  <c r="F34" i="27" s="1"/>
  <c r="B35" i="27"/>
  <c r="D35" i="27" s="1"/>
  <c r="F35" i="27" s="1"/>
  <c r="E74" i="27"/>
  <c r="E32" i="27" s="1"/>
  <c r="E74" i="26"/>
  <c r="E32" i="26" s="1"/>
  <c r="D34" i="26"/>
  <c r="F34" i="26" s="1"/>
  <c r="B35" i="26"/>
  <c r="D35" i="26" s="1"/>
  <c r="F35" i="26" s="1"/>
  <c r="D34" i="25"/>
  <c r="F34" i="25" s="1"/>
  <c r="B35" i="25"/>
  <c r="D35" i="25" s="1"/>
  <c r="F35" i="25" s="1"/>
  <c r="E74" i="25"/>
  <c r="E32" i="25" s="1"/>
  <c r="I33" i="24"/>
  <c r="I32" i="24"/>
  <c r="J32" i="24" s="1"/>
  <c r="G32" i="24"/>
  <c r="H32" i="24" s="1"/>
  <c r="E33" i="24" s="1"/>
  <c r="D34" i="24"/>
  <c r="F34" i="24" s="1"/>
  <c r="B35" i="24"/>
  <c r="D35" i="24" s="1"/>
  <c r="F35" i="24" s="1"/>
  <c r="J33" i="24" l="1"/>
  <c r="I35" i="27"/>
  <c r="I34" i="27"/>
  <c r="I33" i="27"/>
  <c r="I32" i="27"/>
  <c r="J32" i="27" s="1"/>
  <c r="J33" i="27" s="1"/>
  <c r="J34" i="27" s="1"/>
  <c r="J35" i="27" s="1"/>
  <c r="G32" i="27"/>
  <c r="H32" i="27" s="1"/>
  <c r="E33" i="27" s="1"/>
  <c r="G32" i="26"/>
  <c r="H32" i="26" s="1"/>
  <c r="E33" i="26" s="1"/>
  <c r="I35" i="26"/>
  <c r="I32" i="26"/>
  <c r="I34" i="26"/>
  <c r="I33" i="26"/>
  <c r="J32" i="26"/>
  <c r="J33" i="26" s="1"/>
  <c r="J34" i="26" s="1"/>
  <c r="I32" i="25"/>
  <c r="J32" i="25" s="1"/>
  <c r="I33" i="25"/>
  <c r="I35" i="25"/>
  <c r="I34" i="25"/>
  <c r="G32" i="25"/>
  <c r="H32" i="25" s="1"/>
  <c r="E33" i="25" s="1"/>
  <c r="G33" i="24"/>
  <c r="H33" i="24" s="1"/>
  <c r="E34" i="24" s="1"/>
  <c r="I34" i="24"/>
  <c r="J34" i="24" s="1"/>
  <c r="I35" i="24"/>
  <c r="J33" i="25" l="1"/>
  <c r="J34" i="25" s="1"/>
  <c r="J35" i="25" s="1"/>
  <c r="J35" i="24"/>
  <c r="J35" i="26"/>
  <c r="G33" i="27"/>
  <c r="H33" i="27" s="1"/>
  <c r="E34" i="27" s="1"/>
  <c r="G33" i="26"/>
  <c r="H33" i="26" s="1"/>
  <c r="E34" i="26" s="1"/>
  <c r="G33" i="25"/>
  <c r="H33" i="25" s="1"/>
  <c r="E34" i="25" s="1"/>
  <c r="G34" i="24"/>
  <c r="H34" i="24" s="1"/>
  <c r="E35" i="24" s="1"/>
  <c r="G34" i="27" l="1"/>
  <c r="H34" i="27" s="1"/>
  <c r="E35" i="27" s="1"/>
  <c r="G34" i="26"/>
  <c r="H34" i="26" s="1"/>
  <c r="E35" i="26" s="1"/>
  <c r="G34" i="25"/>
  <c r="H34" i="25" s="1"/>
  <c r="E35" i="25" s="1"/>
  <c r="G35" i="24"/>
  <c r="H35" i="24" s="1"/>
  <c r="G35" i="27" l="1"/>
  <c r="H35" i="27" s="1"/>
  <c r="G35" i="26"/>
  <c r="H35" i="26" s="1"/>
  <c r="G35" i="25"/>
  <c r="H35" i="25" s="1"/>
  <c r="C79" i="23" l="1"/>
  <c r="B45" i="23"/>
  <c r="C48" i="23"/>
  <c r="C45" i="23"/>
  <c r="C77" i="23"/>
  <c r="D45" i="23" l="1"/>
  <c r="F45" i="23" s="1"/>
  <c r="B46" i="23"/>
  <c r="C46" i="23" s="1"/>
  <c r="C78" i="23"/>
  <c r="C87" i="23" s="1"/>
  <c r="D76" i="23"/>
  <c r="D79" i="23" l="1"/>
  <c r="E79" i="23" s="1"/>
  <c r="D78" i="23"/>
  <c r="E78" i="23" s="1"/>
  <c r="D77" i="23"/>
  <c r="E77" i="23" s="1"/>
  <c r="D46" i="23"/>
  <c r="F46" i="23" s="1"/>
  <c r="B47" i="23"/>
  <c r="C47" i="23" s="1"/>
  <c r="E87" i="23" l="1"/>
  <c r="E45" i="23" s="1"/>
  <c r="D47" i="23"/>
  <c r="F47" i="23" s="1"/>
  <c r="B48" i="23"/>
  <c r="D48" i="23" s="1"/>
  <c r="F48" i="23" s="1"/>
  <c r="J45" i="23" l="1"/>
  <c r="K45" i="23" s="1"/>
  <c r="J46" i="23"/>
  <c r="J47" i="23"/>
  <c r="J48" i="23"/>
  <c r="H45" i="23"/>
  <c r="I45" i="23" s="1"/>
  <c r="E46" i="23" s="1"/>
  <c r="H46" i="23" s="1"/>
  <c r="I46" i="23" s="1"/>
  <c r="E47" i="23" s="1"/>
  <c r="K46" i="23" l="1"/>
  <c r="K47" i="23" s="1"/>
  <c r="K48" i="23" s="1"/>
  <c r="H47" i="23"/>
  <c r="I47" i="23" s="1"/>
  <c r="E48" i="23" s="1"/>
  <c r="H48" i="23" l="1"/>
  <c r="I48" i="23" s="1"/>
</calcChain>
</file>

<file path=xl/sharedStrings.xml><?xml version="1.0" encoding="utf-8"?>
<sst xmlns="http://schemas.openxmlformats.org/spreadsheetml/2006/main" count="654" uniqueCount="164">
  <si>
    <t>SN</t>
  </si>
  <si>
    <t>Location</t>
  </si>
  <si>
    <t>Commencement date of the lease</t>
  </si>
  <si>
    <t>Lease Term
(Years)</t>
  </si>
  <si>
    <t>End Date of Lease</t>
  </si>
  <si>
    <t>Interest</t>
  </si>
  <si>
    <t>Payment Terms
(Monthly/Quarterly/Semi Annual/Annual)</t>
  </si>
  <si>
    <t>End of First Financial Year
(30-June)</t>
  </si>
  <si>
    <t>Select</t>
  </si>
  <si>
    <t>Year</t>
  </si>
  <si>
    <t>Start of Period</t>
  </si>
  <si>
    <t>End of Period</t>
  </si>
  <si>
    <t>No. of Years</t>
  </si>
  <si>
    <t>Opening Lease Liability</t>
  </si>
  <si>
    <t>Annual
Payments</t>
  </si>
  <si>
    <t>Closing Lease
Liability</t>
  </si>
  <si>
    <t>Depreciation
( As per GAR category)</t>
  </si>
  <si>
    <t>Net Asset Balance</t>
  </si>
  <si>
    <t>A</t>
  </si>
  <si>
    <t>B</t>
  </si>
  <si>
    <t>C</t>
  </si>
  <si>
    <t>D</t>
  </si>
  <si>
    <t>E</t>
  </si>
  <si>
    <t>Opening Lease liabililty</t>
  </si>
  <si>
    <t>Present Value of all future lease payments</t>
  </si>
  <si>
    <t>Interest Expense</t>
  </si>
  <si>
    <t xml:space="preserve">The  interest expense is a proportion of the lease payment for the period using the rate in Table </t>
  </si>
  <si>
    <t>Closing Lease liabililty</t>
  </si>
  <si>
    <t xml:space="preserve">Opening Lease liabiity minus all lease payments </t>
  </si>
  <si>
    <t>Depreciation</t>
  </si>
  <si>
    <t>Depreciation is on a straight line basis over the lease term.</t>
  </si>
  <si>
    <t xml:space="preserve">Right of Use </t>
  </si>
  <si>
    <t>Opening Right of Use  is equal to the Opening Lease Liability and is adjusted for the Depreciation</t>
  </si>
  <si>
    <t>Table 1</t>
  </si>
  <si>
    <t>Interest Rate</t>
  </si>
  <si>
    <t>Lease Term( Years)</t>
  </si>
  <si>
    <t>Rate(%)</t>
  </si>
  <si>
    <t>&gt; 11</t>
  </si>
  <si>
    <t>Calculation of Minimum Lease payments NPV</t>
  </si>
  <si>
    <t>Lease rental/payment</t>
  </si>
  <si>
    <t>D.F</t>
  </si>
  <si>
    <t>PV</t>
  </si>
  <si>
    <t>Yr1</t>
  </si>
  <si>
    <t>Yr2</t>
  </si>
  <si>
    <t>Yr3</t>
  </si>
  <si>
    <t>Annex VIII</t>
  </si>
  <si>
    <t>Category</t>
  </si>
  <si>
    <t>Monthly</t>
  </si>
  <si>
    <t xml:space="preserve"> TREASURY</t>
  </si>
  <si>
    <t>Annual Lease Payment as per Contract Agreement</t>
  </si>
  <si>
    <t>For which Period rent is still due</t>
  </si>
  <si>
    <t>For which period rent has been paid</t>
  </si>
  <si>
    <t>Total Rent Unpaid as at 30 June 2024</t>
  </si>
  <si>
    <t>The entity uses the following hierarchy for determining and measuring the fair value of investments:
•        Level 1 – Quoted (unadjusted) market prices in active markets for identical assets or liabilities.
•        Level 2 – Other techniques for which all inputs are observable and have a significant effect on the recorded fair value, either directly or indirectly; and
•        Level 3: Techniques which use inputs which have a significant effect on the recorded fair value that are not based on observable market data.</t>
  </si>
  <si>
    <t>Vote/Sub-head as per Budget 2023-2024</t>
  </si>
  <si>
    <t>Total Rent Paid during the Financial Year 2023/2024</t>
  </si>
  <si>
    <t>RETURN OF LEASE (LESSEE)</t>
  </si>
  <si>
    <t>Certified by    :</t>
  </si>
  <si>
    <t>Designation    :</t>
  </si>
  <si>
    <t>Designation   :</t>
  </si>
  <si>
    <t>Signature       :</t>
  </si>
  <si>
    <t>Signature      :</t>
  </si>
  <si>
    <t>Date                :</t>
  </si>
  <si>
    <t>Date               :</t>
  </si>
  <si>
    <t>Contact No.    :</t>
  </si>
  <si>
    <t>Contact No.   :</t>
  </si>
  <si>
    <t>E-mail             :</t>
  </si>
  <si>
    <t>E-mail            :</t>
  </si>
  <si>
    <t>Landlord (Supplier Name in TAS)</t>
  </si>
  <si>
    <t>Please fill in the table below</t>
  </si>
  <si>
    <t xml:space="preserve"> Rent (Rs)</t>
  </si>
  <si>
    <t>Parking Slots (Rs)</t>
  </si>
  <si>
    <t>Insurance (Rs)</t>
  </si>
  <si>
    <t>Service Charge (Rs)</t>
  </si>
  <si>
    <t>Amount Paid (Rs)</t>
  </si>
  <si>
    <t>Amount Due (Rs)</t>
  </si>
  <si>
    <t>Economic Classification                   (8-digits)</t>
  </si>
  <si>
    <t xml:space="preserve">Prepared by    :  </t>
  </si>
  <si>
    <t xml:space="preserve">Ministry/Department: </t>
  </si>
  <si>
    <t xml:space="preserve">Certified by    : </t>
  </si>
  <si>
    <t xml:space="preserve">. This return is applicable for lease terms more than one year;
. Use one sheet per lease.If there are more than 5 leases, kindly copy the sheets and fill in accordingly;
. Please use this template only. Kindly note that in the event this template is not used, submission will not be considered; and
. Where annual lease payment in respect of rented asset specified in cell D8 include fees for parking, insurance and service charge, kindly fill column L-N if their information is available.
</t>
  </si>
  <si>
    <t>Total Rent Paid during the Financial Year 2024/2025</t>
  </si>
  <si>
    <t>Total Rent Unpaid as at 30 June 2025</t>
  </si>
  <si>
    <t>N1</t>
  </si>
  <si>
    <t>This return is applicable for all leases.</t>
  </si>
  <si>
    <t>N2</t>
  </si>
  <si>
    <t>N3</t>
  </si>
  <si>
    <t>N4</t>
  </si>
  <si>
    <t>N5</t>
  </si>
  <si>
    <t>N6</t>
  </si>
  <si>
    <t>N7</t>
  </si>
  <si>
    <t>Payment Terms
(Monthly/ Quarterly/ Semi Annual/ Annual)</t>
  </si>
  <si>
    <t>Currency</t>
  </si>
  <si>
    <t>N8</t>
  </si>
  <si>
    <r>
      <t xml:space="preserve">Information as per Contract Agreement </t>
    </r>
    <r>
      <rPr>
        <b/>
        <sz val="14"/>
        <color rgb="FF0070C0"/>
        <rFont val="Calibri"/>
        <family val="2"/>
      </rPr>
      <t>(N3)</t>
    </r>
  </si>
  <si>
    <t>Escalation clause 
(Please specify if not applicable)</t>
  </si>
  <si>
    <t>Notes:</t>
  </si>
  <si>
    <t>Location (Existing/Additional)</t>
  </si>
  <si>
    <t xml:space="preserve">This template should not be modified. </t>
  </si>
  <si>
    <t>Expiry of Lease 
(DD/MM/YY)</t>
  </si>
  <si>
    <t>Commencement of lease
(DD/MM/YY)</t>
  </si>
  <si>
    <t>Period to which rent paid relates to</t>
  </si>
  <si>
    <t>Period to which rent due relates to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</si>
  <si>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</si>
  <si>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</si>
  <si>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</si>
  <si>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</si>
  <si>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</si>
  <si>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</si>
  <si>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</si>
  <si>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</si>
  <si>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</si>
  <si>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</si>
  <si>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</si>
  <si>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</si>
  <si>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Ensure information disclosed in column F to M are exactly as per the signed agreement.</t>
  </si>
  <si>
    <t>230101</t>
  </si>
  <si>
    <t>22030001</t>
  </si>
  <si>
    <t>Building other than dwellings</t>
  </si>
  <si>
    <t>MUR</t>
  </si>
  <si>
    <t>N/A</t>
  </si>
  <si>
    <t>Vote/ Sub-head as per Budget 2024-2025</t>
  </si>
  <si>
    <t>170203</t>
  </si>
  <si>
    <t>5 years</t>
  </si>
  <si>
    <t>Jan 2024 to Dec 2024</t>
  </si>
  <si>
    <t>Jan 2025 to June 2025</t>
  </si>
  <si>
    <t>Aug 2024 to Dec 2024</t>
  </si>
  <si>
    <t>4 years and 5 months</t>
  </si>
  <si>
    <t>Lease Term
(Months/ Years)</t>
  </si>
  <si>
    <t>Effective date for the application of the increase in price</t>
  </si>
  <si>
    <t>Disclose the original currency in which the contract agreement has been made, i.e MUR, USD etc.</t>
  </si>
  <si>
    <t xml:space="preserve">Amount Paid </t>
  </si>
  <si>
    <t>Amount Due</t>
  </si>
  <si>
    <t>N6 &amp; N7</t>
  </si>
  <si>
    <t>N6 &amp; N8</t>
  </si>
  <si>
    <t>XYZ Ltd</t>
  </si>
  <si>
    <t>ABC Ltd</t>
  </si>
  <si>
    <t>10 years</t>
  </si>
  <si>
    <t>019102</t>
  </si>
  <si>
    <t>Existing: Level 18, New Tower, Town X</t>
  </si>
  <si>
    <t>Existing: Slot 1, 2 &amp; 3, Level 2, Tower A, Town Y</t>
  </si>
  <si>
    <t>Additional: Slot 4 &amp; 5, Level 2, Tower A, Town Y</t>
  </si>
  <si>
    <t>Existing: Level 3, Tower BC, Town Z</t>
  </si>
  <si>
    <t>10% increase after every 3 years up to end of lease</t>
  </si>
  <si>
    <t>April 2025 to June 2025</t>
  </si>
  <si>
    <t>April 2024 to March 2025</t>
  </si>
  <si>
    <t>060202</t>
  </si>
  <si>
    <t>Existing: Level 17, Tower S, Town Y, Country O</t>
  </si>
  <si>
    <t>Company P</t>
  </si>
  <si>
    <t>USD</t>
  </si>
  <si>
    <t>2 years</t>
  </si>
  <si>
    <t>Quarterly</t>
  </si>
  <si>
    <t>July 2024 to June 2025</t>
  </si>
  <si>
    <t>USD 10,000 
(Rs 45,600)</t>
  </si>
  <si>
    <t>New Investment Ltd</t>
  </si>
  <si>
    <t>10 months</t>
  </si>
  <si>
    <t>Dec 2024 to March 2025, May 2025</t>
  </si>
  <si>
    <t>April &amp; June 2025</t>
  </si>
  <si>
    <t>Monthly Rent (excluding Parking slots, Insurance and Service charges)</t>
  </si>
  <si>
    <t>Economic Classification
(8-digits)</t>
  </si>
  <si>
    <t>Any additional space rented during the lease period will be regarded as a separate lease, and the relevant information must be provided on a separate row.</t>
  </si>
  <si>
    <t>Ensure that the amount paid during the year agrees to the figures recorded in TAS (column N).</t>
  </si>
  <si>
    <t>Reconcile the amount listed under 'Amount Due'  (column P) with the corresponding figure reported in Annex IV - ACR Returns of Accruals, Prepayments and Retention Money (ACR Accruals)</t>
  </si>
  <si>
    <t>The information requested in column J, N and P should be provided in the original currency. When amounts are in foreign currency, disclose the equivalent MUR amount in column N and P within brackets.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</si>
</sst>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[$]d\ mmm\ yyyy;@" x16r2:formatCode16="[$-en-MU,1]d\ mmm\ yyyy;@"/>
    <numFmt numFmtId="166" formatCode="0.0%"/>
    <numFmt numFmtId="167" formatCode="_(* #,##0_);_(* \(#,##0\);_(* &quot;-&quot;??_);_(@_)"/>
    <numFmt numFmtId="168" formatCode="[$-409]d\-mmm\-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Times New Roman"/>
      <family val="1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theme="1"/>
      <name val="Times New Roman"/>
      <family val="2"/>
    </font>
    <font>
      <sz val="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rgb="FF0070C0"/>
      <name val="Calibri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5" fillId="0" borderId="0"/>
    <xf numFmtId="0" fontId="15" fillId="0" borderId="0"/>
    <xf numFmtId="41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3">
    <xf numFmtId="0" fontId="0" fillId="0" borderId="0" xfId="0"/>
    <xf numFmtId="0" fontId="4" fillId="0" borderId="0" xfId="0" applyFont="1"/>
    <xf numFmtId="43" fontId="0" fillId="0" borderId="0" xfId="1" applyFont="1"/>
    <xf numFmtId="0" fontId="5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9" fontId="0" fillId="0" borderId="4" xfId="2" applyFont="1" applyBorder="1" applyAlignment="1">
      <alignment horizontal="center"/>
    </xf>
    <xf numFmtId="166" fontId="0" fillId="0" borderId="4" xfId="2" applyNumberFormat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2" fillId="4" borderId="9" xfId="0" applyFont="1" applyFill="1" applyBorder="1" applyAlignment="1">
      <alignment horizontal="center" vertical="top"/>
    </xf>
    <xf numFmtId="167" fontId="0" fillId="0" borderId="0" xfId="3" applyNumberFormat="1" applyFont="1" applyBorder="1"/>
    <xf numFmtId="167" fontId="3" fillId="0" borderId="11" xfId="0" applyNumberFormat="1" applyFont="1" applyBorder="1" applyAlignment="1">
      <alignment horizontal="center"/>
    </xf>
    <xf numFmtId="0" fontId="5" fillId="0" borderId="4" xfId="0" applyFont="1" applyBorder="1" applyAlignment="1" applyProtection="1">
      <alignment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10" fontId="5" fillId="0" borderId="4" xfId="2" applyNumberFormat="1" applyFont="1" applyBorder="1" applyAlignment="1" applyProtection="1">
      <alignment horizontal="center" wrapText="1"/>
      <protection locked="0"/>
    </xf>
    <xf numFmtId="43" fontId="3" fillId="0" borderId="4" xfId="1" applyFont="1" applyBorder="1" applyAlignment="1" applyProtection="1">
      <alignment wrapText="1"/>
      <protection locked="0"/>
    </xf>
    <xf numFmtId="0" fontId="3" fillId="5" borderId="4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/>
    </xf>
    <xf numFmtId="15" fontId="3" fillId="5" borderId="4" xfId="0" applyNumberFormat="1" applyFont="1" applyFill="1" applyBorder="1" applyAlignment="1">
      <alignment horizontal="center" vertical="center"/>
    </xf>
    <xf numFmtId="2" fontId="3" fillId="5" borderId="4" xfId="0" applyNumberFormat="1" applyFont="1" applyFill="1" applyBorder="1" applyAlignment="1">
      <alignment horizontal="center" vertical="center"/>
    </xf>
    <xf numFmtId="164" fontId="3" fillId="5" borderId="4" xfId="0" applyNumberFormat="1" applyFont="1" applyFill="1" applyBorder="1" applyAlignment="1">
      <alignment horizontal="center" vertical="center"/>
    </xf>
    <xf numFmtId="43" fontId="3" fillId="5" borderId="4" xfId="0" applyNumberFormat="1" applyFont="1" applyFill="1" applyBorder="1" applyAlignment="1">
      <alignment horizontal="center"/>
    </xf>
    <xf numFmtId="43" fontId="3" fillId="5" borderId="4" xfId="1" applyFont="1" applyFill="1" applyBorder="1" applyAlignment="1" applyProtection="1">
      <alignment horizontal="center"/>
    </xf>
    <xf numFmtId="43" fontId="0" fillId="5" borderId="4" xfId="1" applyFont="1" applyFill="1" applyBorder="1" applyProtection="1"/>
    <xf numFmtId="43" fontId="3" fillId="5" borderId="4" xfId="1" applyFont="1" applyFill="1" applyBorder="1" applyAlignment="1" applyProtection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7" fillId="0" borderId="0" xfId="0" applyFont="1"/>
    <xf numFmtId="17" fontId="5" fillId="0" borderId="4" xfId="0" applyNumberFormat="1" applyFont="1" applyBorder="1" applyAlignment="1" applyProtection="1">
      <alignment wrapText="1"/>
      <protection locked="0"/>
    </xf>
    <xf numFmtId="43" fontId="8" fillId="5" borderId="4" xfId="1" applyFont="1" applyFill="1" applyBorder="1" applyProtection="1"/>
    <xf numFmtId="165" fontId="5" fillId="0" borderId="4" xfId="0" applyNumberFormat="1" applyFont="1" applyBorder="1" applyAlignment="1">
      <alignment horizontal="center" wrapText="1"/>
    </xf>
    <xf numFmtId="0" fontId="5" fillId="0" borderId="0" xfId="0" applyFont="1" applyAlignment="1" applyProtection="1">
      <alignment wrapText="1"/>
      <protection locked="0"/>
    </xf>
    <xf numFmtId="17" fontId="5" fillId="0" borderId="0" xfId="0" applyNumberFormat="1" applyFont="1" applyAlignment="1" applyProtection="1">
      <alignment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10" fontId="5" fillId="0" borderId="0" xfId="2" applyNumberFormat="1" applyFont="1" applyBorder="1" applyAlignment="1" applyProtection="1">
      <alignment horizontal="center" wrapText="1"/>
      <protection locked="0"/>
    </xf>
    <xf numFmtId="43" fontId="3" fillId="0" borderId="0" xfId="1" applyFont="1" applyBorder="1" applyAlignment="1" applyProtection="1">
      <alignment wrapText="1"/>
      <protection locked="0"/>
    </xf>
    <xf numFmtId="165" fontId="5" fillId="0" borderId="0" xfId="0" applyNumberFormat="1" applyFont="1" applyAlignment="1">
      <alignment horizontal="center" wrapText="1"/>
    </xf>
    <xf numFmtId="0" fontId="9" fillId="0" borderId="0" xfId="0" applyFont="1" applyAlignment="1" applyProtection="1">
      <alignment horizontal="center"/>
      <protection locked="0"/>
    </xf>
    <xf numFmtId="0" fontId="0" fillId="0" borderId="3" xfId="0" applyBorder="1"/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49" fontId="0" fillId="0" borderId="4" xfId="0" applyNumberFormat="1" applyBorder="1" applyAlignment="1" applyProtection="1">
      <alignment horizontal="center"/>
      <protection locked="0"/>
    </xf>
    <xf numFmtId="15" fontId="0" fillId="0" borderId="4" xfId="0" applyNumberFormat="1" applyBorder="1" applyAlignment="1">
      <alignment wrapText="1"/>
    </xf>
    <xf numFmtId="0" fontId="0" fillId="0" borderId="0" xfId="0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15" fontId="0" fillId="0" borderId="0" xfId="0" applyNumberFormat="1" applyAlignment="1">
      <alignment wrapText="1"/>
    </xf>
    <xf numFmtId="0" fontId="0" fillId="0" borderId="0" xfId="0" applyProtection="1">
      <protection locked="0"/>
    </xf>
    <xf numFmtId="0" fontId="0" fillId="0" borderId="0" xfId="0" applyAlignment="1">
      <alignment wrapText="1"/>
    </xf>
    <xf numFmtId="0" fontId="3" fillId="5" borderId="4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0" fillId="5" borderId="6" xfId="0" applyFill="1" applyBorder="1"/>
    <xf numFmtId="0" fontId="0" fillId="5" borderId="4" xfId="0" applyFill="1" applyBorder="1" applyAlignment="1">
      <alignment horizontal="center"/>
    </xf>
    <xf numFmtId="0" fontId="0" fillId="5" borderId="4" xfId="0" applyFill="1" applyBorder="1"/>
    <xf numFmtId="43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/>
    </xf>
    <xf numFmtId="9" fontId="0" fillId="0" borderId="0" xfId="0" applyNumberFormat="1" applyAlignment="1">
      <alignment horizontal="center"/>
    </xf>
    <xf numFmtId="15" fontId="0" fillId="0" borderId="3" xfId="0" applyNumberFormat="1" applyBorder="1"/>
    <xf numFmtId="43" fontId="0" fillId="0" borderId="10" xfId="0" applyNumberFormat="1" applyBorder="1"/>
    <xf numFmtId="0" fontId="0" fillId="0" borderId="12" xfId="0" applyBorder="1"/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0" xfId="0" applyFont="1" applyAlignment="1">
      <alignment vertical="top" wrapText="1"/>
    </xf>
    <xf numFmtId="0" fontId="7" fillId="0" borderId="0" xfId="0" applyFont="1" applyAlignment="1">
      <alignment horizontal="left" vertical="top"/>
    </xf>
    <xf numFmtId="0" fontId="12" fillId="0" borderId="0" xfId="0" applyFont="1"/>
    <xf numFmtId="0" fontId="5" fillId="0" borderId="4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12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43" fontId="0" fillId="0" borderId="4" xfId="0" applyNumberFormat="1" applyBorder="1" applyAlignment="1">
      <alignment vertical="center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3" fontId="0" fillId="0" borderId="4" xfId="0" applyNumberFormat="1" applyBorder="1" applyAlignment="1" applyProtection="1">
      <alignment vertical="center"/>
      <protection locked="0"/>
    </xf>
    <xf numFmtId="43" fontId="0" fillId="0" borderId="0" xfId="0" applyNumberFormat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168" fontId="0" fillId="0" borderId="4" xfId="0" applyNumberFormat="1" applyBorder="1" applyAlignment="1">
      <alignment horizontal="center"/>
    </xf>
    <xf numFmtId="0" fontId="0" fillId="6" borderId="0" xfId="0" applyFill="1" applyAlignment="1">
      <alignment horizontal="center" vertical="center"/>
    </xf>
    <xf numFmtId="0" fontId="0" fillId="6" borderId="0" xfId="0" applyFill="1"/>
    <xf numFmtId="0" fontId="0" fillId="6" borderId="3" xfId="0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0" fillId="6" borderId="6" xfId="0" applyFill="1" applyBorder="1"/>
    <xf numFmtId="0" fontId="0" fillId="6" borderId="4" xfId="0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0" fillId="6" borderId="4" xfId="0" applyFill="1" applyBorder="1"/>
    <xf numFmtId="15" fontId="3" fillId="6" borderId="4" xfId="0" applyNumberFormat="1" applyFont="1" applyFill="1" applyBorder="1" applyAlignment="1">
      <alignment horizontal="center" vertical="center"/>
    </xf>
    <xf numFmtId="2" fontId="3" fillId="6" borderId="4" xfId="0" applyNumberFormat="1" applyFont="1" applyFill="1" applyBorder="1" applyAlignment="1">
      <alignment horizontal="center" vertical="center"/>
    </xf>
    <xf numFmtId="164" fontId="3" fillId="6" borderId="4" xfId="0" applyNumberFormat="1" applyFont="1" applyFill="1" applyBorder="1" applyAlignment="1">
      <alignment horizontal="center" vertical="center"/>
    </xf>
    <xf numFmtId="43" fontId="8" fillId="6" borderId="4" xfId="1" applyFont="1" applyFill="1" applyBorder="1" applyProtection="1"/>
    <xf numFmtId="43" fontId="3" fillId="6" borderId="4" xfId="0" applyNumberFormat="1" applyFont="1" applyFill="1" applyBorder="1" applyAlignment="1">
      <alignment horizontal="center"/>
    </xf>
    <xf numFmtId="43" fontId="3" fillId="6" borderId="4" xfId="1" applyFont="1" applyFill="1" applyBorder="1" applyAlignment="1" applyProtection="1">
      <alignment horizontal="center"/>
    </xf>
    <xf numFmtId="43" fontId="0" fillId="6" borderId="4" xfId="1" applyFont="1" applyFill="1" applyBorder="1" applyProtection="1"/>
    <xf numFmtId="43" fontId="3" fillId="6" borderId="4" xfId="1" applyFont="1" applyFill="1" applyBorder="1" applyAlignment="1" applyProtection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5" fillId="6" borderId="4" xfId="0" applyFont="1" applyFill="1" applyBorder="1" applyAlignment="1">
      <alignment horizontal="left" vertical="center"/>
    </xf>
    <xf numFmtId="0" fontId="7" fillId="6" borderId="0" xfId="0" applyFont="1" applyFill="1" applyAlignment="1">
      <alignment horizontal="center" vertical="center"/>
    </xf>
    <xf numFmtId="1" fontId="0" fillId="6" borderId="4" xfId="0" applyNumberFormat="1" applyFill="1" applyBorder="1" applyAlignment="1">
      <alignment horizontal="center" vertical="center"/>
    </xf>
    <xf numFmtId="9" fontId="0" fillId="6" borderId="4" xfId="2" applyFont="1" applyFill="1" applyBorder="1" applyAlignment="1">
      <alignment horizontal="center"/>
    </xf>
    <xf numFmtId="166" fontId="0" fillId="6" borderId="4" xfId="2" applyNumberFormat="1" applyFont="1" applyFill="1" applyBorder="1" applyAlignment="1">
      <alignment horizontal="center"/>
    </xf>
    <xf numFmtId="0" fontId="6" fillId="6" borderId="0" xfId="0" applyFont="1" applyFill="1" applyAlignment="1">
      <alignment horizontal="left" vertical="center"/>
    </xf>
    <xf numFmtId="0" fontId="2" fillId="6" borderId="9" xfId="0" applyFont="1" applyFill="1" applyBorder="1" applyAlignment="1">
      <alignment horizontal="center" vertical="top"/>
    </xf>
    <xf numFmtId="9" fontId="0" fillId="6" borderId="0" xfId="0" applyNumberFormat="1" applyFill="1" applyAlignment="1">
      <alignment horizontal="center"/>
    </xf>
    <xf numFmtId="15" fontId="0" fillId="6" borderId="3" xfId="0" applyNumberFormat="1" applyFill="1" applyBorder="1"/>
    <xf numFmtId="167" fontId="0" fillId="6" borderId="0" xfId="3" applyNumberFormat="1" applyFont="1" applyFill="1" applyBorder="1"/>
    <xf numFmtId="43" fontId="0" fillId="6" borderId="0" xfId="0" applyNumberFormat="1" applyFill="1"/>
    <xf numFmtId="43" fontId="0" fillId="6" borderId="10" xfId="0" applyNumberFormat="1" applyFill="1" applyBorder="1"/>
    <xf numFmtId="0" fontId="0" fillId="6" borderId="3" xfId="0" applyFill="1" applyBorder="1"/>
    <xf numFmtId="167" fontId="3" fillId="6" borderId="11" xfId="0" applyNumberFormat="1" applyFont="1" applyFill="1" applyBorder="1" applyAlignment="1">
      <alignment horizontal="center"/>
    </xf>
    <xf numFmtId="0" fontId="0" fillId="6" borderId="12" xfId="0" applyFill="1" applyBorder="1"/>
    <xf numFmtId="0" fontId="0" fillId="6" borderId="13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19" fillId="0" borderId="4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top"/>
    </xf>
    <xf numFmtId="0" fontId="5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49" fontId="0" fillId="0" borderId="4" xfId="0" applyNumberFormat="1" applyBorder="1" applyAlignment="1">
      <alignment horizontal="center"/>
    </xf>
    <xf numFmtId="43" fontId="1" fillId="0" borderId="4" xfId="1" applyFont="1" applyBorder="1" applyAlignment="1" applyProtection="1">
      <alignment horizontal="center" wrapText="1"/>
      <protection locked="0"/>
    </xf>
    <xf numFmtId="43" fontId="1" fillId="0" borderId="4" xfId="1" applyFont="1" applyBorder="1" applyAlignment="1" applyProtection="1">
      <alignment wrapText="1"/>
    </xf>
    <xf numFmtId="0" fontId="13" fillId="0" borderId="4" xfId="0" applyFont="1" applyBorder="1" applyAlignment="1" applyProtection="1">
      <alignment wrapText="1"/>
      <protection locked="0"/>
    </xf>
    <xf numFmtId="43" fontId="1" fillId="0" borderId="4" xfId="1" applyFont="1" applyBorder="1" applyAlignment="1" applyProtection="1">
      <alignment wrapText="1"/>
      <protection locked="0"/>
    </xf>
    <xf numFmtId="0" fontId="0" fillId="0" borderId="4" xfId="0" applyBorder="1" applyAlignment="1">
      <alignment wrapText="1"/>
    </xf>
    <xf numFmtId="0" fontId="0" fillId="0" borderId="4" xfId="0" applyBorder="1" applyAlignment="1" applyProtection="1">
      <alignment horizontal="center" wrapText="1"/>
      <protection locked="0"/>
    </xf>
    <xf numFmtId="15" fontId="0" fillId="0" borderId="4" xfId="0" applyNumberFormat="1" applyBorder="1" applyAlignment="1">
      <alignment horizontal="center" wrapText="1"/>
    </xf>
    <xf numFmtId="10" fontId="1" fillId="0" borderId="4" xfId="2" applyNumberFormat="1" applyFont="1" applyBorder="1" applyAlignment="1" applyProtection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22" fillId="0" borderId="20" xfId="0" applyFont="1" applyBorder="1" applyAlignment="1">
      <alignment horizontal="center" vertical="center" wrapText="1"/>
    </xf>
    <xf numFmtId="0" fontId="7" fillId="0" borderId="26" xfId="0" applyFont="1" applyBorder="1"/>
    <xf numFmtId="0" fontId="0" fillId="0" borderId="28" xfId="0" applyBorder="1"/>
    <xf numFmtId="0" fontId="9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8" fillId="0" borderId="0" xfId="0" applyFont="1" applyAlignment="1">
      <alignment horizontal="left" vertical="top"/>
    </xf>
    <xf numFmtId="0" fontId="0" fillId="0" borderId="2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/>
    <xf numFmtId="0" fontId="4" fillId="0" borderId="19" xfId="0" applyFont="1" applyBorder="1"/>
    <xf numFmtId="43" fontId="1" fillId="0" borderId="4" xfId="1" applyFont="1" applyFill="1" applyBorder="1" applyAlignment="1" applyProtection="1">
      <alignment horizontal="center" wrapText="1"/>
      <protection locked="0"/>
    </xf>
    <xf numFmtId="10" fontId="1" fillId="0" borderId="4" xfId="2" applyNumberFormat="1" applyFont="1" applyFill="1" applyBorder="1" applyAlignment="1" applyProtection="1">
      <alignment horizontal="center" wrapText="1"/>
    </xf>
    <xf numFmtId="43" fontId="1" fillId="0" borderId="4" xfId="1" applyFont="1" applyFill="1" applyBorder="1" applyAlignment="1" applyProtection="1">
      <alignment wrapText="1"/>
    </xf>
    <xf numFmtId="15" fontId="1" fillId="0" borderId="4" xfId="1" applyNumberFormat="1" applyFont="1" applyFill="1" applyBorder="1" applyAlignment="1" applyProtection="1">
      <alignment horizontal="center" wrapText="1"/>
      <protection locked="0"/>
    </xf>
    <xf numFmtId="43" fontId="0" fillId="0" borderId="4" xfId="0" applyNumberFormat="1" applyBorder="1"/>
    <xf numFmtId="43" fontId="0" fillId="0" borderId="4" xfId="0" applyNumberFormat="1" applyBorder="1" applyProtection="1">
      <protection locked="0"/>
    </xf>
    <xf numFmtId="43" fontId="0" fillId="0" borderId="4" xfId="0" applyNumberFormat="1" applyBorder="1" applyAlignment="1">
      <alignment horizontal="center" wrapText="1"/>
    </xf>
    <xf numFmtId="43" fontId="3" fillId="0" borderId="4" xfId="1" applyFont="1" applyBorder="1" applyAlignment="1" applyProtection="1">
      <alignment horizontal="center" wrapText="1"/>
      <protection locked="0"/>
    </xf>
    <xf numFmtId="0" fontId="9" fillId="0" borderId="0" xfId="0" applyFont="1" applyAlignment="1">
      <alignment horizontal="center"/>
    </xf>
    <xf numFmtId="0" fontId="0" fillId="6" borderId="0" xfId="0" applyFill="1"/>
    <xf numFmtId="0" fontId="5" fillId="6" borderId="4" xfId="0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center" vertical="center"/>
    </xf>
    <xf numFmtId="0" fontId="0" fillId="0" borderId="0" xfId="0"/>
    <xf numFmtId="0" fontId="7" fillId="0" borderId="0" xfId="0" applyFont="1" applyAlignment="1">
      <alignment horizontal="left" vertical="top" wrapText="1"/>
    </xf>
    <xf numFmtId="0" fontId="5" fillId="6" borderId="4" xfId="0" applyFont="1" applyFill="1" applyBorder="1" applyAlignment="1">
      <alignment horizontal="left" vertical="center"/>
    </xf>
    <xf numFmtId="0" fontId="5" fillId="6" borderId="6" xfId="0" applyFont="1" applyFill="1" applyBorder="1" applyAlignment="1">
      <alignment horizontal="left" vertical="center"/>
    </xf>
    <xf numFmtId="0" fontId="5" fillId="6" borderId="7" xfId="0" applyFont="1" applyFill="1" applyBorder="1" applyAlignment="1">
      <alignment horizontal="left" vertical="center"/>
    </xf>
    <xf numFmtId="0" fontId="5" fillId="6" borderId="8" xfId="0" applyFont="1" applyFill="1" applyBorder="1" applyAlignment="1">
      <alignment horizontal="left" vertical="center"/>
    </xf>
    <xf numFmtId="0" fontId="7" fillId="0" borderId="2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5" fillId="6" borderId="6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left"/>
    </xf>
    <xf numFmtId="0" fontId="5" fillId="6" borderId="8" xfId="0" applyFont="1" applyFill="1" applyBorder="1" applyAlignment="1">
      <alignment horizontal="left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1" fillId="6" borderId="0" xfId="0" applyFont="1" applyFill="1" applyAlignment="1">
      <alignment horizontal="left" vertical="top" wrapText="1"/>
    </xf>
    <xf numFmtId="0" fontId="0" fillId="6" borderId="0" xfId="0" applyFill="1"/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top"/>
    </xf>
    <xf numFmtId="0" fontId="2" fillId="6" borderId="0" xfId="0" applyFont="1" applyFill="1" applyAlignment="1">
      <alignment horizontal="center" vertical="top"/>
    </xf>
    <xf numFmtId="0" fontId="2" fillId="6" borderId="2" xfId="0" applyFont="1" applyFill="1" applyBorder="1" applyAlignment="1">
      <alignment horizontal="center" vertical="top" wrapText="1"/>
    </xf>
    <xf numFmtId="0" fontId="2" fillId="6" borderId="0" xfId="0" applyFont="1" applyFill="1" applyAlignment="1">
      <alignment horizontal="center" vertical="top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0" fillId="0" borderId="0" xfId="0"/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top"/>
    </xf>
    <xf numFmtId="0" fontId="2" fillId="4" borderId="0" xfId="0" applyFont="1" applyFill="1" applyAlignment="1">
      <alignment horizontal="center" vertical="top"/>
    </xf>
    <xf numFmtId="0" fontId="2" fillId="4" borderId="2" xfId="0" applyFont="1" applyFill="1" applyBorder="1" applyAlignment="1">
      <alignment horizontal="center" vertical="top" wrapText="1"/>
    </xf>
    <xf numFmtId="0" fontId="2" fillId="4" borderId="0" xfId="0" applyFont="1" applyFill="1" applyAlignment="1">
      <alignment horizontal="center" vertical="top" wrapText="1"/>
    </xf>
  </cellXfs>
  <cellStyles count="27">
    <cellStyle name="Comma" xfId="1" builtinId="3"/>
    <cellStyle name="Comma [0] 2" xfId="13" xr:uid="{A11A3E07-5E3A-49DF-8310-30EE49D2067B}"/>
    <cellStyle name="Comma [0] 3" xfId="23" xr:uid="{7B6FC66F-922D-42E1-9F26-9C624A99720A}"/>
    <cellStyle name="Comma [0] 4" xfId="6" xr:uid="{13B1AE7E-BB28-4BD3-A17E-8A99D5155517}"/>
    <cellStyle name="Comma 10" xfId="8" xr:uid="{8D6FE9A8-3F80-4FE6-B4F9-48CFA264A02F}"/>
    <cellStyle name="Comma 11" xfId="4" xr:uid="{E7DB0DA7-0002-43AA-B364-4DDF603C860D}"/>
    <cellStyle name="Comma 14" xfId="26" xr:uid="{2B4853ED-C4B9-428A-8921-200EA305B7C0}"/>
    <cellStyle name="Comma 2" xfId="3" xr:uid="{803BF58E-79D5-4D1C-B296-D1D2C20CF407}"/>
    <cellStyle name="Comma 2 2" xfId="15" xr:uid="{AA5BFD00-3935-461B-9750-84F02277A39A}"/>
    <cellStyle name="Comma 2 3" xfId="5" xr:uid="{47EFD031-FA73-4AC3-8664-09CC279A8DE8}"/>
    <cellStyle name="Comma 3" xfId="16" xr:uid="{5A5A8EEF-EDA4-4017-A50A-30B746FDCCD4}"/>
    <cellStyle name="Comma 4" xfId="14" xr:uid="{57325307-59F6-43F0-AFBE-65CEE727A1FE}"/>
    <cellStyle name="Comma 5" xfId="21" xr:uid="{3C484C9E-E793-437F-A1D9-CEA3F808CB4B}"/>
    <cellStyle name="Comma 6" xfId="22" xr:uid="{6C79E789-EB49-4250-9B8E-86EDB382447F}"/>
    <cellStyle name="Comma 7" xfId="10" xr:uid="{8B1DC41D-7E1D-4DEA-A36D-504316A879D0}"/>
    <cellStyle name="Comma 8" xfId="24" xr:uid="{A2C53871-9F49-48D7-BF86-C244692F3C53}"/>
    <cellStyle name="Comma 9" xfId="25" xr:uid="{F51EDD2D-160A-41D9-A49E-DD9915C210E7}"/>
    <cellStyle name="Normal" xfId="0" builtinId="0"/>
    <cellStyle name="Normal 2" xfId="7" xr:uid="{87855DE4-97D5-484A-8DC5-776999EEC586}"/>
    <cellStyle name="Normal 2 2" xfId="12" xr:uid="{8EE96EA3-6A73-481E-A3DC-D294FF5EA8F9}"/>
    <cellStyle name="Normal 2 3" xfId="9" xr:uid="{409CA4A8-43CB-4B5E-BC45-799939A13894}"/>
    <cellStyle name="Normal 3" xfId="17" xr:uid="{8EC9F156-42D5-46AA-B2E5-9B8D8F16AB3E}"/>
    <cellStyle name="Normal 4" xfId="18" xr:uid="{AFC63267-0433-4DDE-B217-171D032B0EC7}"/>
    <cellStyle name="Normal 5" xfId="19" xr:uid="{70504C79-FDFC-49E4-A728-86E6E0A3FA9D}"/>
    <cellStyle name="Normal 6" xfId="20" xr:uid="{315486E8-2214-4A9D-A9F5-D40C58309BF5}"/>
    <cellStyle name="Normal 8" xfId="11" xr:uid="{4F87EBEF-FCED-40B6-BC5B-7BA67B5DB37B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74951-35A2-42DF-84D9-F13DD5F31F7A}">
  <sheetPr>
    <pageSetUpPr fitToPage="1"/>
  </sheetPr>
  <dimension ref="A1:T90"/>
  <sheetViews>
    <sheetView tabSelected="1" zoomScale="106" zoomScaleNormal="96" zoomScaleSheetLayoutView="90" workbookViewId="0">
      <selection sqref="A1:S1"/>
    </sheetView>
  </sheetViews>
  <sheetFormatPr defaultColWidth="9.109375" defaultRowHeight="14.4" x14ac:dyDescent="0.3"/>
  <cols>
    <col min="1" max="1" width="4.21875" style="55" customWidth="1"/>
    <col min="2" max="2" width="10.44140625" customWidth="1"/>
    <col min="3" max="3" width="12" customWidth="1"/>
    <col min="4" max="4" width="18" customWidth="1"/>
    <col min="5" max="5" width="25.44140625" customWidth="1"/>
    <col min="6" max="6" width="25.88671875" customWidth="1"/>
    <col min="7" max="7" width="8.5546875" customWidth="1"/>
    <col min="8" max="8" width="12" customWidth="1"/>
    <col min="9" max="9" width="12.88671875" customWidth="1"/>
    <col min="10" max="10" width="19.33203125" hidden="1" customWidth="1"/>
    <col min="11" max="11" width="14" customWidth="1"/>
    <col min="12" max="12" width="14.77734375" customWidth="1"/>
    <col min="13" max="13" width="25" customWidth="1"/>
    <col min="14" max="15" width="12" customWidth="1"/>
    <col min="16" max="16" width="0.6640625" customWidth="1"/>
    <col min="17" max="17" width="14.77734375" customWidth="1"/>
    <col min="18" max="18" width="16.33203125" customWidth="1"/>
    <col min="19" max="19" width="14.77734375" customWidth="1"/>
    <col min="20" max="20" width="15.109375" customWidth="1"/>
  </cols>
  <sheetData>
    <row r="1" spans="1:20" ht="21" x14ac:dyDescent="0.4">
      <c r="A1" s="175" t="s">
        <v>48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42" t="s">
        <v>45</v>
      </c>
    </row>
    <row r="2" spans="1:20" ht="21" x14ac:dyDescent="0.4">
      <c r="A2" s="177" t="s">
        <v>56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43"/>
    </row>
    <row r="3" spans="1:20" ht="21" x14ac:dyDescent="0.4">
      <c r="A3" s="144"/>
      <c r="B3" s="73" t="s">
        <v>78</v>
      </c>
      <c r="C3" s="70"/>
      <c r="D3" s="36"/>
      <c r="E3" s="70"/>
      <c r="F3" s="70"/>
      <c r="G3" s="70"/>
      <c r="H3" s="70"/>
      <c r="I3" s="70"/>
      <c r="J3" s="70"/>
      <c r="K3" s="70"/>
      <c r="L3" s="70"/>
      <c r="M3" s="70"/>
      <c r="N3" s="70"/>
      <c r="T3" s="143"/>
    </row>
    <row r="4" spans="1:20" ht="21" x14ac:dyDescent="0.4">
      <c r="A4" s="144"/>
      <c r="B4" s="73" t="s">
        <v>96</v>
      </c>
      <c r="C4" s="70"/>
      <c r="D4" s="36"/>
      <c r="E4" s="70"/>
      <c r="F4" s="70"/>
      <c r="G4" s="70"/>
      <c r="H4" s="70"/>
      <c r="I4" s="70"/>
      <c r="J4" s="70"/>
      <c r="K4" s="70"/>
      <c r="L4" s="70"/>
      <c r="M4" s="70"/>
      <c r="N4" s="70"/>
      <c r="T4" s="143"/>
    </row>
    <row r="5" spans="1:20" ht="19.2" customHeight="1" x14ac:dyDescent="0.3">
      <c r="A5" s="145" t="s">
        <v>83</v>
      </c>
      <c r="B5" s="67" t="s">
        <v>84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T5" s="143"/>
    </row>
    <row r="6" spans="1:20" ht="19.2" customHeight="1" x14ac:dyDescent="0.3">
      <c r="A6" s="145" t="s">
        <v>85</v>
      </c>
      <c r="B6" s="67" t="s">
        <v>98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R6" s="163"/>
      <c r="T6" s="143"/>
    </row>
    <row r="7" spans="1:20" ht="19.2" customHeight="1" x14ac:dyDescent="0.3">
      <c r="A7" s="145" t="s">
        <v>86</v>
      </c>
      <c r="B7" s="67" t="s">
        <v>115</v>
      </c>
      <c r="D7" s="71"/>
      <c r="E7" s="71"/>
      <c r="F7" s="71"/>
      <c r="G7" s="71"/>
      <c r="H7" s="71"/>
      <c r="I7" s="71"/>
      <c r="J7" s="71"/>
      <c r="K7" s="71"/>
      <c r="L7" s="146"/>
      <c r="M7" s="71"/>
      <c r="N7" s="71"/>
      <c r="R7" s="163"/>
      <c r="T7" s="143"/>
    </row>
    <row r="8" spans="1:20" ht="19.2" customHeight="1" x14ac:dyDescent="0.3">
      <c r="A8" s="145" t="s">
        <v>87</v>
      </c>
      <c r="B8" s="67" t="s">
        <v>160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R8" s="163"/>
      <c r="T8" s="143"/>
    </row>
    <row r="9" spans="1:20" ht="19.2" customHeight="1" x14ac:dyDescent="0.3">
      <c r="A9" s="145" t="s">
        <v>88</v>
      </c>
      <c r="B9" s="67" t="s">
        <v>130</v>
      </c>
      <c r="D9" s="71"/>
      <c r="E9" s="71"/>
      <c r="F9" s="71"/>
      <c r="G9" s="71"/>
      <c r="H9" s="71"/>
      <c r="I9" s="71"/>
      <c r="J9" s="71"/>
      <c r="K9" s="71"/>
      <c r="L9" s="146"/>
      <c r="M9" s="71"/>
      <c r="N9" s="71"/>
      <c r="R9" s="163"/>
      <c r="T9" s="143"/>
    </row>
    <row r="10" spans="1:20" ht="19.2" customHeight="1" x14ac:dyDescent="0.3">
      <c r="A10" s="145" t="s">
        <v>89</v>
      </c>
      <c r="B10" s="67" t="s">
        <v>163</v>
      </c>
      <c r="D10" s="71"/>
      <c r="E10" s="71"/>
      <c r="F10" s="71"/>
      <c r="G10" s="71"/>
      <c r="H10" s="71"/>
      <c r="I10" s="71"/>
      <c r="J10" s="71"/>
      <c r="K10" s="71"/>
      <c r="L10" s="146"/>
      <c r="M10" s="71"/>
      <c r="N10" s="71"/>
      <c r="R10" s="163"/>
      <c r="T10" s="143"/>
    </row>
    <row r="11" spans="1:20" ht="19.2" customHeight="1" x14ac:dyDescent="0.3">
      <c r="A11" s="145" t="s">
        <v>90</v>
      </c>
      <c r="B11" s="67" t="s">
        <v>161</v>
      </c>
      <c r="D11" s="71"/>
      <c r="E11" s="71"/>
      <c r="F11" s="71"/>
      <c r="G11" s="71"/>
      <c r="H11" s="71"/>
      <c r="I11" s="71"/>
      <c r="J11" s="71"/>
      <c r="R11" s="163"/>
      <c r="T11" s="143"/>
    </row>
    <row r="12" spans="1:20" ht="19.2" customHeight="1" x14ac:dyDescent="0.3">
      <c r="A12" s="145" t="s">
        <v>93</v>
      </c>
      <c r="B12" s="67" t="s">
        <v>162</v>
      </c>
      <c r="D12" s="71"/>
      <c r="E12" s="71"/>
      <c r="F12" s="71"/>
      <c r="G12" s="71"/>
      <c r="H12" s="71"/>
      <c r="I12" s="71"/>
      <c r="J12" s="71"/>
      <c r="R12" s="163"/>
      <c r="T12" s="143"/>
    </row>
    <row r="13" spans="1:20" ht="19.2" customHeight="1" x14ac:dyDescent="0.3">
      <c r="A13" s="145"/>
      <c r="B13" s="67"/>
      <c r="D13" s="71"/>
      <c r="E13" s="71"/>
      <c r="F13" s="71"/>
      <c r="G13" s="71"/>
      <c r="H13" s="71"/>
      <c r="I13" s="71"/>
      <c r="J13" s="71"/>
      <c r="T13" s="143"/>
    </row>
    <row r="14" spans="1:20" ht="19.2" customHeight="1" x14ac:dyDescent="0.3">
      <c r="A14" s="147"/>
      <c r="B14" s="67"/>
      <c r="D14" s="71"/>
      <c r="E14" s="71"/>
      <c r="F14" s="71"/>
      <c r="G14" s="71"/>
      <c r="H14" s="71"/>
      <c r="I14" s="71"/>
      <c r="J14" s="71"/>
      <c r="T14" s="143"/>
    </row>
    <row r="15" spans="1:20" ht="19.2" customHeight="1" thickBot="1" x14ac:dyDescent="0.35">
      <c r="A15" s="147"/>
      <c r="B15" s="67"/>
      <c r="D15" s="71"/>
      <c r="E15" s="71"/>
      <c r="F15" s="71"/>
      <c r="G15" s="71"/>
      <c r="T15" s="143"/>
    </row>
    <row r="16" spans="1:20" ht="38.4" customHeight="1" thickBot="1" x14ac:dyDescent="0.4">
      <c r="A16" s="148"/>
      <c r="B16" s="149"/>
      <c r="C16" s="150"/>
      <c r="D16" s="149"/>
      <c r="E16" s="149"/>
      <c r="F16" s="149"/>
      <c r="G16" s="169" t="s">
        <v>94</v>
      </c>
      <c r="H16" s="170"/>
      <c r="I16" s="170"/>
      <c r="J16" s="170"/>
      <c r="K16" s="170"/>
      <c r="L16" s="170"/>
      <c r="M16" s="170"/>
      <c r="N16" s="170"/>
      <c r="O16" s="171"/>
      <c r="P16" s="149"/>
      <c r="Q16" s="188" t="s">
        <v>81</v>
      </c>
      <c r="R16" s="189"/>
      <c r="S16" s="188" t="s">
        <v>82</v>
      </c>
      <c r="T16" s="189"/>
    </row>
    <row r="17" spans="1:20" s="140" customFormat="1" ht="89.4" customHeight="1" x14ac:dyDescent="0.3">
      <c r="A17" s="139" t="s">
        <v>0</v>
      </c>
      <c r="B17" s="139" t="s">
        <v>121</v>
      </c>
      <c r="C17" s="139" t="s">
        <v>159</v>
      </c>
      <c r="D17" s="139" t="s">
        <v>46</v>
      </c>
      <c r="E17" s="139" t="s">
        <v>97</v>
      </c>
      <c r="F17" s="139" t="s">
        <v>68</v>
      </c>
      <c r="G17" s="139" t="s">
        <v>92</v>
      </c>
      <c r="H17" s="139" t="s">
        <v>100</v>
      </c>
      <c r="I17" s="139" t="s">
        <v>128</v>
      </c>
      <c r="J17" s="139" t="s">
        <v>5</v>
      </c>
      <c r="K17" s="139" t="s">
        <v>91</v>
      </c>
      <c r="L17" s="139" t="s">
        <v>158</v>
      </c>
      <c r="M17" s="139" t="s">
        <v>95</v>
      </c>
      <c r="N17" s="139" t="s">
        <v>129</v>
      </c>
      <c r="O17" s="139" t="s">
        <v>99</v>
      </c>
      <c r="Q17" s="141" t="s">
        <v>131</v>
      </c>
      <c r="R17" s="141" t="s">
        <v>101</v>
      </c>
      <c r="S17" s="141" t="s">
        <v>132</v>
      </c>
      <c r="T17" s="139" t="s">
        <v>102</v>
      </c>
    </row>
    <row r="18" spans="1:20" s="127" customFormat="1" ht="18.600000000000001" customHeight="1" x14ac:dyDescent="0.3">
      <c r="A18" s="126"/>
      <c r="B18" s="126" t="s">
        <v>18</v>
      </c>
      <c r="C18" s="126" t="s">
        <v>19</v>
      </c>
      <c r="D18" s="126" t="s">
        <v>20</v>
      </c>
      <c r="E18" s="126" t="s">
        <v>21</v>
      </c>
      <c r="F18" s="126" t="s">
        <v>22</v>
      </c>
      <c r="G18" s="126" t="s">
        <v>103</v>
      </c>
      <c r="H18" s="126" t="s">
        <v>104</v>
      </c>
      <c r="I18" s="126" t="s">
        <v>105</v>
      </c>
      <c r="J18" s="126"/>
      <c r="K18" s="126" t="s">
        <v>106</v>
      </c>
      <c r="L18" s="126" t="s">
        <v>107</v>
      </c>
      <c r="M18" s="126" t="s">
        <v>108</v>
      </c>
      <c r="N18" s="126" t="s">
        <v>109</v>
      </c>
      <c r="O18" s="126" t="s">
        <v>110</v>
      </c>
      <c r="Q18" s="126" t="s">
        <v>111</v>
      </c>
      <c r="R18" s="126" t="s">
        <v>112</v>
      </c>
      <c r="S18" s="126" t="s">
        <v>113</v>
      </c>
      <c r="T18" s="126" t="s">
        <v>114</v>
      </c>
    </row>
    <row r="19" spans="1:20" s="125" customFormat="1" x14ac:dyDescent="0.3">
      <c r="A19" s="124"/>
      <c r="B19" s="124"/>
      <c r="C19" s="124"/>
      <c r="D19" s="124"/>
      <c r="E19" s="124" t="s">
        <v>87</v>
      </c>
      <c r="F19" s="124"/>
      <c r="G19" s="124" t="s">
        <v>88</v>
      </c>
      <c r="H19" s="124"/>
      <c r="I19" s="124"/>
      <c r="J19" s="124"/>
      <c r="K19" s="124"/>
      <c r="L19" s="124" t="s">
        <v>89</v>
      </c>
      <c r="M19" s="124"/>
      <c r="N19" s="124"/>
      <c r="O19" s="124"/>
      <c r="Q19" s="124" t="s">
        <v>133</v>
      </c>
      <c r="R19" s="124"/>
      <c r="S19" s="124" t="s">
        <v>134</v>
      </c>
      <c r="T19" s="124"/>
    </row>
    <row r="20" spans="1:20" ht="42" customHeight="1" x14ac:dyDescent="0.3">
      <c r="A20" s="78">
        <v>1</v>
      </c>
      <c r="B20" s="128"/>
      <c r="C20" s="128"/>
      <c r="D20" s="133" t="s">
        <v>8</v>
      </c>
      <c r="E20" s="133"/>
      <c r="F20" s="133"/>
      <c r="G20" s="134"/>
      <c r="H20" s="135"/>
      <c r="I20" s="129"/>
      <c r="J20" s="136">
        <f>IF(AND(I20&gt;=$B$67,I20&lt;=$C$67),$D$67,IF(AND(I20&gt;=$B$68,I20&lt;=$C$68),$D$68,IF(I20&gt;=$B$69,$D$69,0)))</f>
        <v>0</v>
      </c>
      <c r="K20" s="137"/>
      <c r="L20" s="130"/>
      <c r="M20" s="129"/>
      <c r="N20" s="129"/>
      <c r="O20" s="83"/>
      <c r="Q20" s="74"/>
      <c r="R20" s="138"/>
      <c r="S20" s="80"/>
      <c r="T20" s="138"/>
    </row>
    <row r="21" spans="1:20" ht="42" customHeight="1" x14ac:dyDescent="0.3">
      <c r="A21" s="78">
        <v>2</v>
      </c>
      <c r="B21" s="128"/>
      <c r="C21" s="128"/>
      <c r="D21" s="133" t="s">
        <v>8</v>
      </c>
      <c r="E21" s="133"/>
      <c r="F21" s="133"/>
      <c r="G21" s="134"/>
      <c r="H21" s="135"/>
      <c r="I21" s="129"/>
      <c r="J21" s="136">
        <f>IF(AND(I21&gt;=$B$67,I21&lt;=$C$67),$D$67,IF(AND(I21&gt;=$B$68,I21&lt;=$C$68),$D$68,IF(I21&gt;=$B$69,$D$69,0)))</f>
        <v>0</v>
      </c>
      <c r="K21" s="137"/>
      <c r="L21" s="130"/>
      <c r="M21" s="129"/>
      <c r="N21" s="129"/>
      <c r="O21" s="83"/>
      <c r="Q21" s="74"/>
      <c r="R21" s="138"/>
      <c r="S21" s="80"/>
      <c r="T21" s="138"/>
    </row>
    <row r="22" spans="1:20" ht="42" customHeight="1" x14ac:dyDescent="0.3">
      <c r="A22" s="78">
        <v>3</v>
      </c>
      <c r="B22" s="128"/>
      <c r="C22" s="128"/>
      <c r="D22" s="133" t="s">
        <v>8</v>
      </c>
      <c r="E22" s="133"/>
      <c r="F22" s="133"/>
      <c r="G22" s="134"/>
      <c r="H22" s="135"/>
      <c r="I22" s="129"/>
      <c r="J22" s="136">
        <f>IF(AND(I22&gt;=$B$67,I22&lt;=$C$67),$D$67,IF(AND(I22&gt;=$B$68,I22&lt;=$C$68),$D$68,IF(I22&gt;=$B$69,$D$69,0)))</f>
        <v>0</v>
      </c>
      <c r="K22" s="137"/>
      <c r="L22" s="130"/>
      <c r="M22" s="129"/>
      <c r="N22" s="129"/>
      <c r="O22" s="83"/>
      <c r="Q22" s="74"/>
      <c r="R22" s="138"/>
      <c r="S22" s="80"/>
      <c r="T22" s="138"/>
    </row>
    <row r="23" spans="1:20" ht="42" customHeight="1" x14ac:dyDescent="0.3">
      <c r="A23" s="78">
        <v>4</v>
      </c>
      <c r="B23" s="128"/>
      <c r="C23" s="128"/>
      <c r="D23" s="133" t="s">
        <v>8</v>
      </c>
      <c r="E23" s="133"/>
      <c r="F23" s="133"/>
      <c r="G23" s="134"/>
      <c r="H23" s="135"/>
      <c r="I23" s="129"/>
      <c r="J23" s="136">
        <f>IF(AND(I23&gt;=$B$67,I23&lt;=$C$67),$D$67,IF(AND(I23&gt;=$B$68,I23&lt;=$C$68),$D$68,IF(I23&gt;=$B$69,$D$69,0)))</f>
        <v>0</v>
      </c>
      <c r="K23" s="137"/>
      <c r="L23" s="130"/>
      <c r="M23" s="129"/>
      <c r="N23" s="129"/>
      <c r="O23" s="83"/>
      <c r="Q23" s="74"/>
      <c r="R23" s="138"/>
      <c r="S23" s="80"/>
      <c r="T23" s="138"/>
    </row>
    <row r="24" spans="1:20" ht="42" customHeight="1" x14ac:dyDescent="0.3">
      <c r="A24" s="78">
        <v>5</v>
      </c>
      <c r="B24" s="128"/>
      <c r="C24" s="128"/>
      <c r="D24" s="133" t="s">
        <v>8</v>
      </c>
      <c r="E24" s="133"/>
      <c r="F24" s="133"/>
      <c r="G24" s="134"/>
      <c r="H24" s="135"/>
      <c r="I24" s="129"/>
      <c r="J24" s="136">
        <f>IF(AND(I24&gt;=$B$67,I24&lt;=$C$67),$D$67,IF(AND(I24&gt;=$B$68,I24&lt;=$C$68),$D$68,IF(I24&gt;=$B$69,$D$69,0)))</f>
        <v>0</v>
      </c>
      <c r="K24" s="137"/>
      <c r="L24" s="130"/>
      <c r="M24" s="129"/>
      <c r="N24" s="129"/>
      <c r="O24" s="83"/>
      <c r="Q24" s="74"/>
      <c r="R24" s="138"/>
      <c r="S24" s="80"/>
      <c r="T24" s="138"/>
    </row>
    <row r="25" spans="1:20" ht="42" customHeight="1" x14ac:dyDescent="0.3">
      <c r="A25" s="78"/>
      <c r="B25" s="42"/>
      <c r="C25" s="42"/>
      <c r="D25" s="11"/>
      <c r="E25" s="11"/>
      <c r="F25" s="11"/>
      <c r="G25" s="11"/>
      <c r="H25" s="27"/>
      <c r="I25" s="14"/>
      <c r="J25" s="13"/>
      <c r="K25" s="11"/>
      <c r="L25" s="14"/>
      <c r="M25" s="14"/>
      <c r="N25" s="14"/>
      <c r="O25" s="83"/>
      <c r="Q25" s="14"/>
      <c r="R25" s="14"/>
      <c r="S25" s="14"/>
      <c r="T25" s="14"/>
    </row>
    <row r="26" spans="1:20" x14ac:dyDescent="0.3">
      <c r="B26" s="44"/>
      <c r="C26" s="45"/>
      <c r="D26" s="30"/>
      <c r="E26" s="30"/>
      <c r="F26" s="30"/>
      <c r="G26" s="30"/>
      <c r="H26" s="31"/>
      <c r="I26" s="32"/>
      <c r="J26" s="33"/>
      <c r="K26" s="30"/>
      <c r="L26" s="34"/>
      <c r="N26" s="34"/>
      <c r="O26" s="35"/>
    </row>
    <row r="27" spans="1:20" x14ac:dyDescent="0.3">
      <c r="B27" s="44"/>
      <c r="C27" s="45"/>
      <c r="D27" s="30"/>
      <c r="E27" s="30"/>
      <c r="F27" s="30"/>
      <c r="G27" s="30"/>
      <c r="H27" s="31"/>
      <c r="I27" s="32"/>
      <c r="J27" s="33"/>
      <c r="K27" s="30"/>
      <c r="L27" s="34"/>
      <c r="M27" s="34"/>
      <c r="N27" s="34"/>
      <c r="O27" s="35"/>
    </row>
    <row r="28" spans="1:20" x14ac:dyDescent="0.3">
      <c r="B28" s="81"/>
      <c r="C28" s="82"/>
      <c r="D28" s="81"/>
      <c r="E28" s="82"/>
      <c r="I28" s="48"/>
    </row>
    <row r="30" spans="1:20" x14ac:dyDescent="0.3">
      <c r="B30" s="72" t="s">
        <v>77</v>
      </c>
      <c r="C30" s="68"/>
      <c r="D30" s="68"/>
      <c r="E30" s="68"/>
      <c r="G30" s="72"/>
      <c r="H30" s="72" t="s">
        <v>57</v>
      </c>
    </row>
    <row r="31" spans="1:20" x14ac:dyDescent="0.3">
      <c r="B31" s="72" t="s">
        <v>58</v>
      </c>
      <c r="C31" s="68"/>
      <c r="D31" s="68"/>
      <c r="E31" s="68"/>
      <c r="G31" s="72"/>
      <c r="H31" s="72" t="s">
        <v>59</v>
      </c>
    </row>
    <row r="32" spans="1:20" x14ac:dyDescent="0.3">
      <c r="B32" s="72" t="s">
        <v>60</v>
      </c>
      <c r="C32" s="68"/>
      <c r="D32" s="68"/>
      <c r="E32" s="68"/>
      <c r="G32" s="72"/>
      <c r="H32" s="72" t="s">
        <v>61</v>
      </c>
    </row>
    <row r="33" spans="1:11" x14ac:dyDescent="0.3">
      <c r="B33" s="72" t="s">
        <v>62</v>
      </c>
      <c r="C33" s="68"/>
      <c r="D33" s="68"/>
      <c r="E33" s="68"/>
      <c r="G33" s="72"/>
      <c r="H33" s="72" t="s">
        <v>63</v>
      </c>
    </row>
    <row r="34" spans="1:11" x14ac:dyDescent="0.3">
      <c r="B34" s="72" t="s">
        <v>64</v>
      </c>
      <c r="C34" s="68"/>
      <c r="D34" s="68"/>
      <c r="E34" s="68"/>
      <c r="G34" s="72"/>
      <c r="H34" s="72" t="s">
        <v>65</v>
      </c>
    </row>
    <row r="35" spans="1:11" x14ac:dyDescent="0.3">
      <c r="B35" s="72" t="s">
        <v>66</v>
      </c>
      <c r="C35" s="68"/>
      <c r="D35" s="68"/>
      <c r="E35" s="68"/>
      <c r="G35" s="72"/>
      <c r="H35" s="72" t="s">
        <v>67</v>
      </c>
    </row>
    <row r="38" spans="1:11" s="85" customFormat="1" hidden="1" x14ac:dyDescent="0.3">
      <c r="A38" s="84"/>
    </row>
    <row r="39" spans="1:11" s="85" customFormat="1" hidden="1" x14ac:dyDescent="0.3">
      <c r="A39" s="84"/>
    </row>
    <row r="40" spans="1:11" s="85" customFormat="1" hidden="1" x14ac:dyDescent="0.3">
      <c r="A40" s="84"/>
    </row>
    <row r="41" spans="1:11" s="85" customFormat="1" hidden="1" x14ac:dyDescent="0.3">
      <c r="A41" s="84"/>
    </row>
    <row r="42" spans="1:11" s="85" customFormat="1" hidden="1" x14ac:dyDescent="0.3">
      <c r="A42" s="86"/>
    </row>
    <row r="43" spans="1:11" s="85" customFormat="1" ht="43.2" hidden="1" x14ac:dyDescent="0.3">
      <c r="A43" s="87" t="s">
        <v>9</v>
      </c>
      <c r="B43" s="88" t="s">
        <v>10</v>
      </c>
      <c r="C43" s="88" t="s">
        <v>11</v>
      </c>
      <c r="D43" s="88" t="s">
        <v>12</v>
      </c>
      <c r="E43" s="88" t="s">
        <v>13</v>
      </c>
      <c r="F43" s="87" t="s">
        <v>14</v>
      </c>
      <c r="G43" s="87"/>
      <c r="H43" s="89" t="s">
        <v>5</v>
      </c>
      <c r="I43" s="88" t="s">
        <v>15</v>
      </c>
      <c r="J43" s="88" t="s">
        <v>16</v>
      </c>
      <c r="K43" s="88" t="s">
        <v>17</v>
      </c>
    </row>
    <row r="44" spans="1:11" s="85" customFormat="1" hidden="1" x14ac:dyDescent="0.3">
      <c r="A44" s="89">
        <v>0</v>
      </c>
      <c r="B44" s="90"/>
      <c r="C44" s="90"/>
      <c r="D44" s="90"/>
      <c r="E44" s="90" t="s">
        <v>18</v>
      </c>
      <c r="F44" s="91"/>
      <c r="G44" s="91"/>
      <c r="H44" s="92" t="s">
        <v>19</v>
      </c>
      <c r="I44" s="93" t="s">
        <v>20</v>
      </c>
      <c r="J44" s="94" t="s">
        <v>21</v>
      </c>
      <c r="K44" s="94" t="s">
        <v>22</v>
      </c>
    </row>
    <row r="45" spans="1:11" s="85" customFormat="1" hidden="1" x14ac:dyDescent="0.3">
      <c r="A45" s="89">
        <v>1</v>
      </c>
      <c r="B45" s="95">
        <f>H20</f>
        <v>0</v>
      </c>
      <c r="C45" s="95" t="e">
        <f>#REF!</f>
        <v>#REF!</v>
      </c>
      <c r="D45" s="96" t="e">
        <f>ROUNDUP(YEARFRAC(C45,B45),2)</f>
        <v>#REF!</v>
      </c>
      <c r="E45" s="97">
        <f>E87</f>
        <v>0</v>
      </c>
      <c r="F45" s="98" t="e">
        <f>L20*D45</f>
        <v>#REF!</v>
      </c>
      <c r="G45" s="98"/>
      <c r="H45" s="99" t="e">
        <f>J20*E45*D45</f>
        <v>#REF!</v>
      </c>
      <c r="I45" s="100" t="e">
        <f>E45-F45+H45</f>
        <v>#REF!</v>
      </c>
      <c r="J45" s="101" t="e">
        <f>$E$45*D45/$I$20</f>
        <v>#REF!</v>
      </c>
      <c r="K45" s="101" t="e">
        <f>E45-J45</f>
        <v>#REF!</v>
      </c>
    </row>
    <row r="46" spans="1:11" s="85" customFormat="1" hidden="1" x14ac:dyDescent="0.3">
      <c r="A46" s="89">
        <v>2</v>
      </c>
      <c r="B46" s="95" t="e">
        <f>C45+1</f>
        <v>#REF!</v>
      </c>
      <c r="C46" s="95" t="e">
        <f>EDATE(B46,12)-1</f>
        <v>#REF!</v>
      </c>
      <c r="D46" s="96" t="e">
        <f>ROUNDUP(YEARFRAC(C46,B46),2)</f>
        <v>#REF!</v>
      </c>
      <c r="E46" s="102" t="e">
        <f>I45</f>
        <v>#REF!</v>
      </c>
      <c r="F46" s="101" t="e">
        <f>$L$20*D46</f>
        <v>#REF!</v>
      </c>
      <c r="G46" s="101"/>
      <c r="H46" s="99" t="e">
        <f>$J$20*E46*D46</f>
        <v>#REF!</v>
      </c>
      <c r="I46" s="100" t="e">
        <f>E46-F46+H46</f>
        <v>#REF!</v>
      </c>
      <c r="J46" s="101" t="e">
        <f>$E$45*D46/$I$20</f>
        <v>#REF!</v>
      </c>
      <c r="K46" s="101" t="e">
        <f>K45-J46</f>
        <v>#REF!</v>
      </c>
    </row>
    <row r="47" spans="1:11" s="85" customFormat="1" hidden="1" x14ac:dyDescent="0.3">
      <c r="A47" s="89">
        <v>3</v>
      </c>
      <c r="B47" s="95" t="e">
        <f t="shared" ref="B47:B48" si="0">C46+1</f>
        <v>#REF!</v>
      </c>
      <c r="C47" s="95" t="e">
        <f>EDATE(B47,12)-1</f>
        <v>#REF!</v>
      </c>
      <c r="D47" s="96" t="e">
        <f t="shared" ref="D47" si="1">ROUNDUP(YEARFRAC(C47,B47),2)</f>
        <v>#REF!</v>
      </c>
      <c r="E47" s="102" t="e">
        <f>I46</f>
        <v>#REF!</v>
      </c>
      <c r="F47" s="101" t="e">
        <f>$L$20*D47</f>
        <v>#REF!</v>
      </c>
      <c r="G47" s="101"/>
      <c r="H47" s="99" t="e">
        <f>$J$20*E47*D47</f>
        <v>#REF!</v>
      </c>
      <c r="I47" s="100" t="e">
        <f>E47-F47+H47</f>
        <v>#REF!</v>
      </c>
      <c r="J47" s="101" t="e">
        <f>$E$45*D47/$I$20</f>
        <v>#REF!</v>
      </c>
      <c r="K47" s="101" t="e">
        <f>K46-J47</f>
        <v>#REF!</v>
      </c>
    </row>
    <row r="48" spans="1:11" s="85" customFormat="1" hidden="1" x14ac:dyDescent="0.3">
      <c r="A48" s="89">
        <v>4</v>
      </c>
      <c r="B48" s="95" t="e">
        <f t="shared" si="0"/>
        <v>#REF!</v>
      </c>
      <c r="C48" s="95">
        <f>O20</f>
        <v>0</v>
      </c>
      <c r="D48" s="96" t="e">
        <f>ROUNDUP(YEARFRAC(C48,B48),2)</f>
        <v>#REF!</v>
      </c>
      <c r="E48" s="102" t="e">
        <f>I47</f>
        <v>#REF!</v>
      </c>
      <c r="F48" s="101" t="e">
        <f>$L$20*D48</f>
        <v>#REF!</v>
      </c>
      <c r="G48" s="101"/>
      <c r="H48" s="99" t="e">
        <f>$J$20*E48</f>
        <v>#REF!</v>
      </c>
      <c r="I48" s="100" t="e">
        <f>E48-F48+H48</f>
        <v>#REF!</v>
      </c>
      <c r="J48" s="101" t="e">
        <f>$E$45*D48/$I$20</f>
        <v>#REF!</v>
      </c>
      <c r="K48" s="101" t="e">
        <f>K47-J48</f>
        <v>#REF!</v>
      </c>
    </row>
    <row r="49" spans="1:11" s="85" customFormat="1" hidden="1" x14ac:dyDescent="0.3">
      <c r="A49" s="89">
        <v>5</v>
      </c>
      <c r="B49" s="95"/>
      <c r="C49" s="95"/>
      <c r="D49" s="96"/>
      <c r="E49" s="102"/>
      <c r="F49" s="101"/>
      <c r="G49" s="101"/>
      <c r="H49" s="99"/>
      <c r="I49" s="100"/>
      <c r="J49" s="101"/>
      <c r="K49" s="101"/>
    </row>
    <row r="50" spans="1:11" s="85" customFormat="1" hidden="1" x14ac:dyDescent="0.3">
      <c r="A50" s="89">
        <v>6</v>
      </c>
      <c r="B50" s="95"/>
      <c r="C50" s="95"/>
      <c r="D50" s="96"/>
      <c r="E50" s="102"/>
      <c r="F50" s="101"/>
      <c r="G50" s="101"/>
      <c r="H50" s="99"/>
      <c r="I50" s="100"/>
      <c r="J50" s="101"/>
      <c r="K50" s="101"/>
    </row>
    <row r="51" spans="1:11" s="85" customFormat="1" hidden="1" x14ac:dyDescent="0.3">
      <c r="A51" s="103">
        <v>7</v>
      </c>
      <c r="B51" s="95"/>
      <c r="C51" s="95"/>
      <c r="D51" s="96"/>
      <c r="E51" s="102"/>
      <c r="F51" s="101"/>
      <c r="G51" s="101"/>
      <c r="H51" s="99"/>
      <c r="I51" s="100"/>
      <c r="J51" s="101"/>
      <c r="K51" s="101"/>
    </row>
    <row r="52" spans="1:11" s="85" customFormat="1" hidden="1" x14ac:dyDescent="0.3">
      <c r="A52" s="89">
        <v>8</v>
      </c>
      <c r="B52" s="95"/>
      <c r="C52" s="95"/>
      <c r="D52" s="96"/>
      <c r="E52" s="102"/>
      <c r="F52" s="101"/>
      <c r="G52" s="101"/>
      <c r="H52" s="99"/>
      <c r="I52" s="100"/>
      <c r="J52" s="101"/>
      <c r="K52" s="101"/>
    </row>
    <row r="53" spans="1:11" s="85" customFormat="1" hidden="1" x14ac:dyDescent="0.3">
      <c r="A53" s="89">
        <v>9</v>
      </c>
      <c r="B53" s="95"/>
      <c r="C53" s="95"/>
      <c r="D53" s="96"/>
      <c r="E53" s="102"/>
      <c r="F53" s="101"/>
      <c r="G53" s="101"/>
      <c r="H53" s="99"/>
      <c r="I53" s="100"/>
      <c r="J53" s="101"/>
      <c r="K53" s="101"/>
    </row>
    <row r="54" spans="1:11" s="85" customFormat="1" hidden="1" x14ac:dyDescent="0.3">
      <c r="A54" s="89">
        <v>10</v>
      </c>
      <c r="B54" s="95"/>
      <c r="C54" s="95"/>
      <c r="D54" s="96"/>
      <c r="E54" s="102"/>
      <c r="F54" s="101"/>
      <c r="G54" s="101"/>
      <c r="H54" s="99"/>
      <c r="I54" s="100"/>
      <c r="J54" s="101"/>
      <c r="K54" s="101"/>
    </row>
    <row r="55" spans="1:11" s="85" customFormat="1" hidden="1" x14ac:dyDescent="0.3">
      <c r="A55" s="89">
        <v>11</v>
      </c>
      <c r="B55" s="95"/>
      <c r="C55" s="95"/>
      <c r="D55" s="96"/>
      <c r="E55" s="102"/>
      <c r="F55" s="101"/>
      <c r="G55" s="101"/>
      <c r="H55" s="99"/>
      <c r="I55" s="100"/>
      <c r="J55" s="101"/>
      <c r="K55" s="101"/>
    </row>
    <row r="56" spans="1:11" s="85" customFormat="1" hidden="1" x14ac:dyDescent="0.3">
      <c r="A56" s="86"/>
    </row>
    <row r="57" spans="1:11" s="85" customFormat="1" hidden="1" x14ac:dyDescent="0.3">
      <c r="A57" s="84"/>
      <c r="B57" s="104" t="s">
        <v>18</v>
      </c>
      <c r="C57" s="165" t="s">
        <v>23</v>
      </c>
      <c r="D57" s="165"/>
      <c r="E57" s="172" t="s">
        <v>24</v>
      </c>
      <c r="F57" s="173"/>
      <c r="G57" s="173"/>
      <c r="H57" s="174"/>
      <c r="I57" s="105"/>
      <c r="J57" s="105"/>
    </row>
    <row r="58" spans="1:11" s="85" customFormat="1" hidden="1" x14ac:dyDescent="0.3">
      <c r="A58" s="84"/>
      <c r="B58" s="104" t="s">
        <v>19</v>
      </c>
      <c r="C58" s="165" t="s">
        <v>25</v>
      </c>
      <c r="D58" s="165"/>
      <c r="E58" s="106" t="s">
        <v>26</v>
      </c>
      <c r="F58" s="106"/>
      <c r="G58" s="106"/>
      <c r="H58" s="106"/>
    </row>
    <row r="59" spans="1:11" s="85" customFormat="1" hidden="1" x14ac:dyDescent="0.3">
      <c r="A59" s="84"/>
      <c r="B59" s="104" t="s">
        <v>20</v>
      </c>
      <c r="C59" s="165" t="s">
        <v>27</v>
      </c>
      <c r="D59" s="165"/>
      <c r="E59" s="166" t="s">
        <v>28</v>
      </c>
      <c r="F59" s="167"/>
      <c r="G59" s="167"/>
      <c r="H59" s="168"/>
    </row>
    <row r="60" spans="1:11" s="85" customFormat="1" ht="18.75" hidden="1" customHeight="1" x14ac:dyDescent="0.3">
      <c r="A60" s="107"/>
      <c r="B60" s="104" t="s">
        <v>21</v>
      </c>
      <c r="C60" s="165" t="s">
        <v>29</v>
      </c>
      <c r="D60" s="165"/>
      <c r="E60" s="172" t="s">
        <v>30</v>
      </c>
      <c r="F60" s="173"/>
      <c r="G60" s="173"/>
      <c r="H60" s="174"/>
    </row>
    <row r="61" spans="1:11" s="85" customFormat="1" ht="18" hidden="1" x14ac:dyDescent="0.3">
      <c r="A61" s="107"/>
      <c r="B61" s="104" t="s">
        <v>22</v>
      </c>
      <c r="C61" s="165" t="s">
        <v>31</v>
      </c>
      <c r="D61" s="165"/>
      <c r="E61" s="172" t="s">
        <v>32</v>
      </c>
      <c r="F61" s="173"/>
      <c r="G61" s="173"/>
      <c r="H61" s="174"/>
    </row>
    <row r="62" spans="1:11" s="85" customFormat="1" ht="15.75" hidden="1" customHeight="1" x14ac:dyDescent="0.3">
      <c r="A62" s="84"/>
    </row>
    <row r="63" spans="1:11" s="85" customFormat="1" hidden="1" x14ac:dyDescent="0.3">
      <c r="A63" s="84"/>
    </row>
    <row r="64" spans="1:11" s="85" customFormat="1" hidden="1" x14ac:dyDescent="0.3">
      <c r="A64" s="84"/>
      <c r="B64" s="181" t="s">
        <v>33</v>
      </c>
      <c r="C64" s="182"/>
      <c r="D64" s="183"/>
    </row>
    <row r="65" spans="1:16" s="85" customFormat="1" hidden="1" x14ac:dyDescent="0.3">
      <c r="A65" s="84"/>
      <c r="B65" s="181" t="s">
        <v>34</v>
      </c>
      <c r="C65" s="182"/>
      <c r="D65" s="183"/>
    </row>
    <row r="66" spans="1:16" s="85" customFormat="1" hidden="1" x14ac:dyDescent="0.3">
      <c r="A66" s="84"/>
      <c r="B66" s="181" t="s">
        <v>35</v>
      </c>
      <c r="C66" s="183"/>
      <c r="D66" s="89" t="s">
        <v>36</v>
      </c>
    </row>
    <row r="67" spans="1:16" s="85" customFormat="1" hidden="1" x14ac:dyDescent="0.3">
      <c r="A67" s="84"/>
      <c r="B67" s="108">
        <v>2</v>
      </c>
      <c r="C67" s="108">
        <v>5</v>
      </c>
      <c r="D67" s="109">
        <v>0.05</v>
      </c>
    </row>
    <row r="68" spans="1:16" s="85" customFormat="1" hidden="1" x14ac:dyDescent="0.3">
      <c r="A68" s="84"/>
      <c r="B68" s="92">
        <v>6</v>
      </c>
      <c r="C68" s="92">
        <v>10</v>
      </c>
      <c r="D68" s="110">
        <v>5.5E-2</v>
      </c>
    </row>
    <row r="69" spans="1:16" s="85" customFormat="1" hidden="1" x14ac:dyDescent="0.3">
      <c r="A69" s="84"/>
      <c r="B69" s="92">
        <v>11</v>
      </c>
      <c r="C69" s="92" t="s">
        <v>37</v>
      </c>
      <c r="D69" s="109">
        <v>0.06</v>
      </c>
    </row>
    <row r="70" spans="1:16" s="85" customFormat="1" hidden="1" x14ac:dyDescent="0.3">
      <c r="A70" s="84"/>
    </row>
    <row r="71" spans="1:16" s="85" customFormat="1" hidden="1" x14ac:dyDescent="0.3">
      <c r="A71" s="84"/>
    </row>
    <row r="72" spans="1:16" s="85" customFormat="1" hidden="1" x14ac:dyDescent="0.3">
      <c r="A72" s="84"/>
    </row>
    <row r="73" spans="1:16" s="85" customFormat="1" hidden="1" x14ac:dyDescent="0.3">
      <c r="A73" s="84"/>
      <c r="B73" s="111" t="s">
        <v>38</v>
      </c>
      <c r="C73" s="84"/>
      <c r="D73" s="105"/>
      <c r="E73" s="105"/>
    </row>
    <row r="74" spans="1:16" s="85" customFormat="1" hidden="1" x14ac:dyDescent="0.3">
      <c r="A74" s="84"/>
      <c r="B74" s="84"/>
      <c r="C74" s="84"/>
      <c r="D74" s="105"/>
      <c r="E74" s="105"/>
    </row>
    <row r="75" spans="1:16" s="85" customFormat="1" hidden="1" x14ac:dyDescent="0.3">
      <c r="A75" s="84"/>
      <c r="B75" s="184" t="s">
        <v>9</v>
      </c>
      <c r="C75" s="186" t="s">
        <v>39</v>
      </c>
      <c r="D75" s="112" t="s">
        <v>40</v>
      </c>
      <c r="E75" s="184" t="s">
        <v>41</v>
      </c>
    </row>
    <row r="76" spans="1:16" s="85" customFormat="1" ht="27" hidden="1" customHeight="1" x14ac:dyDescent="0.3">
      <c r="A76" s="84"/>
      <c r="B76" s="185"/>
      <c r="C76" s="187"/>
      <c r="D76" s="113">
        <f>J20</f>
        <v>0</v>
      </c>
      <c r="E76" s="185"/>
    </row>
    <row r="77" spans="1:16" s="85" customFormat="1" hidden="1" x14ac:dyDescent="0.3">
      <c r="A77" s="84"/>
      <c r="B77" s="114" t="s">
        <v>42</v>
      </c>
      <c r="C77" s="115">
        <f>$L$20</f>
        <v>0</v>
      </c>
      <c r="D77" s="116">
        <f>1/(1+$D$76)</f>
        <v>1</v>
      </c>
      <c r="E77" s="117">
        <f t="shared" ref="E77:E79" si="2">D77*C77</f>
        <v>0</v>
      </c>
      <c r="F77" s="179" t="s">
        <v>53</v>
      </c>
      <c r="G77" s="179"/>
      <c r="H77" s="180"/>
      <c r="I77" s="180"/>
      <c r="J77" s="180"/>
      <c r="K77" s="180"/>
      <c r="L77" s="180"/>
      <c r="M77" s="180"/>
      <c r="N77" s="180"/>
      <c r="O77" s="180"/>
      <c r="P77" s="180"/>
    </row>
    <row r="78" spans="1:16" s="85" customFormat="1" hidden="1" x14ac:dyDescent="0.3">
      <c r="A78" s="84"/>
      <c r="B78" s="114" t="s">
        <v>43</v>
      </c>
      <c r="C78" s="115">
        <f>$L$20</f>
        <v>0</v>
      </c>
      <c r="D78" s="116">
        <f>1/(1+$D$76)^2</f>
        <v>1</v>
      </c>
      <c r="E78" s="117">
        <f t="shared" si="2"/>
        <v>0</v>
      </c>
    </row>
    <row r="79" spans="1:16" s="85" customFormat="1" hidden="1" x14ac:dyDescent="0.3">
      <c r="A79" s="84"/>
      <c r="B79" s="114" t="s">
        <v>44</v>
      </c>
      <c r="C79" s="115">
        <f>$L$20</f>
        <v>0</v>
      </c>
      <c r="D79" s="116">
        <f>1/(1+$D$76)^3</f>
        <v>1</v>
      </c>
      <c r="E79" s="117">
        <f t="shared" si="2"/>
        <v>0</v>
      </c>
    </row>
    <row r="80" spans="1:16" s="85" customFormat="1" hidden="1" x14ac:dyDescent="0.3">
      <c r="A80" s="84"/>
      <c r="B80" s="114"/>
      <c r="C80" s="115"/>
      <c r="D80" s="116"/>
      <c r="E80" s="117"/>
    </row>
    <row r="81" spans="1:6" s="85" customFormat="1" hidden="1" x14ac:dyDescent="0.3">
      <c r="A81" s="84"/>
      <c r="B81" s="114"/>
      <c r="C81" s="115"/>
      <c r="D81" s="116"/>
      <c r="E81" s="117"/>
    </row>
    <row r="82" spans="1:6" s="85" customFormat="1" hidden="1" x14ac:dyDescent="0.3">
      <c r="A82" s="84"/>
      <c r="B82" s="114"/>
      <c r="C82" s="115"/>
      <c r="D82" s="116"/>
      <c r="E82" s="117"/>
    </row>
    <row r="83" spans="1:6" s="85" customFormat="1" hidden="1" x14ac:dyDescent="0.3">
      <c r="A83" s="84"/>
      <c r="B83" s="114"/>
      <c r="C83" s="115"/>
      <c r="D83" s="116"/>
      <c r="E83" s="117"/>
    </row>
    <row r="84" spans="1:6" s="85" customFormat="1" hidden="1" x14ac:dyDescent="0.3">
      <c r="A84" s="84"/>
      <c r="B84" s="114"/>
      <c r="C84" s="115"/>
      <c r="D84" s="116"/>
      <c r="E84" s="117"/>
    </row>
    <row r="85" spans="1:6" s="85" customFormat="1" hidden="1" x14ac:dyDescent="0.3">
      <c r="A85" s="84"/>
      <c r="B85" s="114"/>
      <c r="C85" s="115"/>
      <c r="D85" s="116"/>
      <c r="E85" s="117"/>
    </row>
    <row r="86" spans="1:6" s="85" customFormat="1" hidden="1" x14ac:dyDescent="0.3">
      <c r="A86" s="84"/>
      <c r="B86" s="114"/>
      <c r="C86" s="115"/>
      <c r="D86" s="116"/>
      <c r="E86" s="117"/>
    </row>
    <row r="87" spans="1:6" s="85" customFormat="1" ht="15" hidden="1" thickBot="1" x14ac:dyDescent="0.35">
      <c r="A87" s="84"/>
      <c r="B87" s="118"/>
      <c r="C87" s="119">
        <f>SUM(C77:C86)</f>
        <v>0</v>
      </c>
      <c r="D87" s="105"/>
      <c r="E87" s="119">
        <f>SUM(E77:E86)</f>
        <v>0</v>
      </c>
      <c r="F87" s="118"/>
    </row>
    <row r="88" spans="1:6" s="85" customFormat="1" ht="15" hidden="1" thickBot="1" x14ac:dyDescent="0.35">
      <c r="A88" s="84"/>
      <c r="B88" s="120"/>
      <c r="C88" s="121"/>
      <c r="D88" s="122"/>
      <c r="E88" s="123"/>
    </row>
    <row r="89" spans="1:6" s="85" customFormat="1" hidden="1" x14ac:dyDescent="0.3">
      <c r="A89" s="84"/>
    </row>
    <row r="90" spans="1:6" s="85" customFormat="1" hidden="1" x14ac:dyDescent="0.3">
      <c r="A90" s="84"/>
    </row>
  </sheetData>
  <mergeCells count="21">
    <mergeCell ref="A1:S1"/>
    <mergeCell ref="A2:S2"/>
    <mergeCell ref="F77:P77"/>
    <mergeCell ref="C61:D61"/>
    <mergeCell ref="E61:H61"/>
    <mergeCell ref="B64:D64"/>
    <mergeCell ref="B65:D65"/>
    <mergeCell ref="B66:C66"/>
    <mergeCell ref="B75:B76"/>
    <mergeCell ref="C75:C76"/>
    <mergeCell ref="E75:E76"/>
    <mergeCell ref="Q16:R16"/>
    <mergeCell ref="S16:T16"/>
    <mergeCell ref="C60:D60"/>
    <mergeCell ref="E60:H60"/>
    <mergeCell ref="C58:D58"/>
    <mergeCell ref="C59:D59"/>
    <mergeCell ref="E59:H59"/>
    <mergeCell ref="G16:O16"/>
    <mergeCell ref="C57:D57"/>
    <mergeCell ref="E57:H57"/>
  </mergeCells>
  <phoneticPr fontId="17" type="noConversion"/>
  <dataValidations count="3">
    <dataValidation type="list" allowBlank="1" showInputMessage="1" showErrorMessage="1" sqref="D20:D27" xr:uid="{D26828C1-FAB8-4A51-BF2E-A26F0CB90673}">
      <formula1>"Select,Dwellings (Residential),Building other than dwellings,Other Sructures, Transport Equipments,Other Machinery &amp; Equipment,Other Assets (Snifer Dogs),Land"</formula1>
    </dataValidation>
    <dataValidation type="list" allowBlank="1" showInputMessage="1" showErrorMessage="1" sqref="K20:K27" xr:uid="{ADAD97FA-2645-46DE-A420-CE63B4AE218E}">
      <formula1>"Select, Monthly, Quarterly, Semi-Annual, Annual"</formula1>
    </dataValidation>
    <dataValidation type="list" allowBlank="1" showInputMessage="1" showErrorMessage="1" sqref="I26:I27" xr:uid="{8B4E5A95-1845-48D6-A59E-84464325A76B}">
      <formula1>"Select,1,2,3,4,5,6,7,8,9,10,11,12,13,14,15,16,17,18,19,20"</formula1>
    </dataValidation>
  </dataValidations>
  <pageMargins left="0.33" right="0.17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08278-328A-4E45-9E85-7E21FF59701E}">
  <sheetPr>
    <pageSetUpPr fitToPage="1"/>
  </sheetPr>
  <dimension ref="A1:U93"/>
  <sheetViews>
    <sheetView zoomScale="106" zoomScaleNormal="96" zoomScaleSheetLayoutView="90" workbookViewId="0">
      <selection activeCell="E16" sqref="E16"/>
    </sheetView>
  </sheetViews>
  <sheetFormatPr defaultColWidth="9.109375" defaultRowHeight="14.4" x14ac:dyDescent="0.3"/>
  <cols>
    <col min="1" max="1" width="4.21875" style="55" customWidth="1"/>
    <col min="2" max="2" width="10.44140625" style="163" customWidth="1"/>
    <col min="3" max="3" width="12" style="163" customWidth="1"/>
    <col min="4" max="4" width="18" style="163" customWidth="1"/>
    <col min="5" max="5" width="25.44140625" style="163" customWidth="1"/>
    <col min="6" max="6" width="25.88671875" style="163" customWidth="1"/>
    <col min="7" max="7" width="8.5546875" style="163" customWidth="1"/>
    <col min="8" max="8" width="12" style="163" customWidth="1"/>
    <col min="9" max="9" width="12.88671875" style="163" customWidth="1"/>
    <col min="10" max="10" width="19.33203125" style="163" hidden="1" customWidth="1"/>
    <col min="11" max="11" width="14" style="163" customWidth="1"/>
    <col min="12" max="12" width="14.77734375" style="163" customWidth="1"/>
    <col min="13" max="13" width="25" style="163" customWidth="1"/>
    <col min="14" max="15" width="12" style="163" customWidth="1"/>
    <col min="16" max="16" width="0.6640625" style="163" customWidth="1"/>
    <col min="17" max="17" width="14.77734375" style="163" customWidth="1"/>
    <col min="18" max="18" width="16.33203125" style="163" customWidth="1"/>
    <col min="19" max="19" width="14.77734375" style="163" customWidth="1"/>
    <col min="20" max="20" width="15.109375" style="163" customWidth="1"/>
    <col min="21" max="16384" width="9.109375" style="163"/>
  </cols>
  <sheetData>
    <row r="1" spans="1:20" ht="21" x14ac:dyDescent="0.4">
      <c r="A1" s="175" t="s">
        <v>48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42" t="s">
        <v>45</v>
      </c>
    </row>
    <row r="2" spans="1:20" ht="21" x14ac:dyDescent="0.4">
      <c r="A2" s="177" t="s">
        <v>56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43"/>
    </row>
    <row r="3" spans="1:20" ht="21" x14ac:dyDescent="0.4">
      <c r="A3" s="144"/>
      <c r="B3" s="73" t="s">
        <v>78</v>
      </c>
      <c r="C3" s="159"/>
      <c r="D3" s="36"/>
      <c r="E3" s="159"/>
      <c r="F3" s="159"/>
      <c r="G3" s="159"/>
      <c r="H3" s="159"/>
      <c r="I3" s="159"/>
      <c r="J3" s="159"/>
      <c r="K3" s="159"/>
      <c r="L3" s="159"/>
      <c r="M3" s="159"/>
      <c r="N3" s="159"/>
      <c r="T3" s="143"/>
    </row>
    <row r="4" spans="1:20" ht="21" x14ac:dyDescent="0.4">
      <c r="A4" s="144"/>
      <c r="B4" s="73" t="s">
        <v>96</v>
      </c>
      <c r="C4" s="159"/>
      <c r="D4" s="36"/>
      <c r="E4" s="159"/>
      <c r="F4" s="159"/>
      <c r="G4" s="159"/>
      <c r="H4" s="159"/>
      <c r="I4" s="159"/>
      <c r="J4" s="159"/>
      <c r="K4" s="159"/>
      <c r="L4" s="159"/>
      <c r="M4" s="159"/>
      <c r="N4" s="159"/>
      <c r="T4" s="143"/>
    </row>
    <row r="5" spans="1:20" ht="19.2" customHeight="1" x14ac:dyDescent="0.3">
      <c r="A5" s="145" t="s">
        <v>83</v>
      </c>
      <c r="B5" s="67" t="s">
        <v>84</v>
      </c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T5" s="143"/>
    </row>
    <row r="6" spans="1:20" ht="19.2" customHeight="1" x14ac:dyDescent="0.3">
      <c r="A6" s="145" t="s">
        <v>85</v>
      </c>
      <c r="B6" s="67" t="s">
        <v>98</v>
      </c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T6" s="143"/>
    </row>
    <row r="7" spans="1:20" ht="19.2" customHeight="1" x14ac:dyDescent="0.3">
      <c r="A7" s="145" t="s">
        <v>86</v>
      </c>
      <c r="B7" s="67" t="s">
        <v>115</v>
      </c>
      <c r="D7" s="164"/>
      <c r="E7" s="164"/>
      <c r="F7" s="164"/>
      <c r="G7" s="164"/>
      <c r="H7" s="164"/>
      <c r="I7" s="164"/>
      <c r="J7" s="164"/>
      <c r="K7" s="164"/>
      <c r="L7" s="146"/>
      <c r="M7" s="164"/>
      <c r="N7" s="164"/>
      <c r="T7" s="143"/>
    </row>
    <row r="8" spans="1:20" ht="19.2" customHeight="1" x14ac:dyDescent="0.3">
      <c r="A8" s="145" t="s">
        <v>87</v>
      </c>
      <c r="B8" s="67" t="s">
        <v>160</v>
      </c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T8" s="143"/>
    </row>
    <row r="9" spans="1:20" ht="19.2" customHeight="1" x14ac:dyDescent="0.3">
      <c r="A9" s="145" t="s">
        <v>88</v>
      </c>
      <c r="B9" s="67" t="s">
        <v>130</v>
      </c>
      <c r="D9" s="164"/>
      <c r="E9" s="164"/>
      <c r="F9" s="164"/>
      <c r="G9" s="164"/>
      <c r="H9" s="164"/>
      <c r="I9" s="164"/>
      <c r="J9" s="164"/>
      <c r="K9" s="164"/>
      <c r="L9" s="146"/>
      <c r="M9" s="164"/>
      <c r="N9" s="164"/>
      <c r="T9" s="143"/>
    </row>
    <row r="10" spans="1:20" ht="19.2" customHeight="1" x14ac:dyDescent="0.3">
      <c r="A10" s="145" t="s">
        <v>89</v>
      </c>
      <c r="B10" s="67" t="s">
        <v>163</v>
      </c>
      <c r="D10" s="164"/>
      <c r="E10" s="164"/>
      <c r="F10" s="164"/>
      <c r="G10" s="164"/>
      <c r="H10" s="164"/>
      <c r="I10" s="164"/>
      <c r="J10" s="164"/>
      <c r="K10" s="164"/>
      <c r="L10" s="146"/>
      <c r="M10" s="164"/>
      <c r="N10" s="164"/>
      <c r="T10" s="143"/>
    </row>
    <row r="11" spans="1:20" ht="19.2" customHeight="1" x14ac:dyDescent="0.3">
      <c r="A11" s="145" t="s">
        <v>90</v>
      </c>
      <c r="B11" s="67" t="s">
        <v>161</v>
      </c>
      <c r="D11" s="164"/>
      <c r="E11" s="164"/>
      <c r="F11" s="164"/>
      <c r="G11" s="164"/>
      <c r="H11" s="164"/>
      <c r="I11" s="164"/>
      <c r="J11" s="164"/>
      <c r="T11" s="143"/>
    </row>
    <row r="12" spans="1:20" ht="19.2" customHeight="1" x14ac:dyDescent="0.3">
      <c r="A12" s="145" t="s">
        <v>93</v>
      </c>
      <c r="B12" s="67" t="s">
        <v>162</v>
      </c>
      <c r="D12" s="164"/>
      <c r="E12" s="164"/>
      <c r="F12" s="164"/>
      <c r="G12" s="164"/>
      <c r="H12" s="164"/>
      <c r="I12" s="164"/>
      <c r="J12" s="164"/>
      <c r="T12" s="143"/>
    </row>
    <row r="13" spans="1:20" ht="19.2" customHeight="1" x14ac:dyDescent="0.3">
      <c r="A13" s="145"/>
      <c r="B13" s="67"/>
      <c r="D13" s="164"/>
      <c r="E13" s="164"/>
      <c r="F13" s="164"/>
      <c r="G13" s="164"/>
      <c r="H13" s="164"/>
      <c r="I13" s="164"/>
      <c r="J13" s="164"/>
      <c r="T13" s="143"/>
    </row>
    <row r="14" spans="1:20" ht="19.2" customHeight="1" x14ac:dyDescent="0.3">
      <c r="A14" s="147"/>
      <c r="B14" s="67"/>
      <c r="D14" s="164"/>
      <c r="E14" s="164"/>
      <c r="F14" s="164"/>
      <c r="G14" s="164"/>
      <c r="H14" s="164"/>
      <c r="I14" s="164"/>
      <c r="J14" s="164"/>
      <c r="T14" s="143"/>
    </row>
    <row r="15" spans="1:20" ht="19.2" customHeight="1" thickBot="1" x14ac:dyDescent="0.35">
      <c r="A15" s="147"/>
      <c r="B15" s="67"/>
      <c r="D15" s="164"/>
      <c r="E15" s="164"/>
      <c r="F15" s="164"/>
      <c r="G15" s="164"/>
      <c r="T15" s="143"/>
    </row>
    <row r="16" spans="1:20" ht="38.4" customHeight="1" thickBot="1" x14ac:dyDescent="0.4">
      <c r="A16" s="148"/>
      <c r="B16" s="149"/>
      <c r="C16" s="150"/>
      <c r="D16" s="149"/>
      <c r="E16" s="149"/>
      <c r="F16" s="149"/>
      <c r="G16" s="169" t="s">
        <v>94</v>
      </c>
      <c r="H16" s="170"/>
      <c r="I16" s="170"/>
      <c r="J16" s="170"/>
      <c r="K16" s="170"/>
      <c r="L16" s="170"/>
      <c r="M16" s="170"/>
      <c r="N16" s="170"/>
      <c r="O16" s="171"/>
      <c r="P16" s="149"/>
      <c r="Q16" s="188" t="s">
        <v>81</v>
      </c>
      <c r="R16" s="189"/>
      <c r="S16" s="188" t="s">
        <v>82</v>
      </c>
      <c r="T16" s="189"/>
    </row>
    <row r="17" spans="1:21" s="140" customFormat="1" ht="89.4" customHeight="1" x14ac:dyDescent="0.3">
      <c r="A17" s="139" t="s">
        <v>0</v>
      </c>
      <c r="B17" s="139" t="s">
        <v>121</v>
      </c>
      <c r="C17" s="139" t="s">
        <v>159</v>
      </c>
      <c r="D17" s="139" t="s">
        <v>46</v>
      </c>
      <c r="E17" s="139" t="s">
        <v>97</v>
      </c>
      <c r="F17" s="139" t="s">
        <v>68</v>
      </c>
      <c r="G17" s="139" t="s">
        <v>92</v>
      </c>
      <c r="H17" s="139" t="s">
        <v>100</v>
      </c>
      <c r="I17" s="139" t="s">
        <v>128</v>
      </c>
      <c r="J17" s="139" t="s">
        <v>5</v>
      </c>
      <c r="K17" s="139" t="s">
        <v>91</v>
      </c>
      <c r="L17" s="139" t="s">
        <v>158</v>
      </c>
      <c r="M17" s="139" t="s">
        <v>95</v>
      </c>
      <c r="N17" s="139" t="s">
        <v>129</v>
      </c>
      <c r="O17" s="139" t="s">
        <v>99</v>
      </c>
      <c r="Q17" s="141" t="s">
        <v>131</v>
      </c>
      <c r="R17" s="141" t="s">
        <v>101</v>
      </c>
      <c r="S17" s="141" t="s">
        <v>132</v>
      </c>
      <c r="T17" s="139" t="s">
        <v>102</v>
      </c>
    </row>
    <row r="18" spans="1:21" s="127" customFormat="1" ht="18.600000000000001" customHeight="1" x14ac:dyDescent="0.3">
      <c r="A18" s="126"/>
      <c r="B18" s="126" t="s">
        <v>18</v>
      </c>
      <c r="C18" s="126" t="s">
        <v>19</v>
      </c>
      <c r="D18" s="126" t="s">
        <v>20</v>
      </c>
      <c r="E18" s="126" t="s">
        <v>21</v>
      </c>
      <c r="F18" s="126" t="s">
        <v>22</v>
      </c>
      <c r="G18" s="126" t="s">
        <v>103</v>
      </c>
      <c r="H18" s="126" t="s">
        <v>104</v>
      </c>
      <c r="I18" s="126" t="s">
        <v>105</v>
      </c>
      <c r="J18" s="126"/>
      <c r="K18" s="126" t="s">
        <v>106</v>
      </c>
      <c r="L18" s="126" t="s">
        <v>107</v>
      </c>
      <c r="M18" s="126" t="s">
        <v>108</v>
      </c>
      <c r="N18" s="126" t="s">
        <v>109</v>
      </c>
      <c r="O18" s="126" t="s">
        <v>110</v>
      </c>
      <c r="Q18" s="126" t="s">
        <v>111</v>
      </c>
      <c r="R18" s="126" t="s">
        <v>112</v>
      </c>
      <c r="S18" s="126" t="s">
        <v>113</v>
      </c>
      <c r="T18" s="126" t="s">
        <v>114</v>
      </c>
    </row>
    <row r="19" spans="1:21" s="125" customFormat="1" x14ac:dyDescent="0.3">
      <c r="A19" s="124"/>
      <c r="B19" s="124"/>
      <c r="C19" s="124"/>
      <c r="D19" s="124"/>
      <c r="E19" s="124" t="s">
        <v>87</v>
      </c>
      <c r="F19" s="124"/>
      <c r="G19" s="124" t="s">
        <v>88</v>
      </c>
      <c r="H19" s="124"/>
      <c r="I19" s="124"/>
      <c r="J19" s="124"/>
      <c r="K19" s="124"/>
      <c r="L19" s="124" t="s">
        <v>89</v>
      </c>
      <c r="M19" s="124"/>
      <c r="N19" s="124"/>
      <c r="O19" s="124"/>
      <c r="Q19" s="124" t="s">
        <v>133</v>
      </c>
      <c r="R19" s="124"/>
      <c r="S19" s="124" t="s">
        <v>134</v>
      </c>
      <c r="T19" s="124"/>
    </row>
    <row r="20" spans="1:21" ht="42" customHeight="1" x14ac:dyDescent="0.3">
      <c r="A20" s="58">
        <v>1</v>
      </c>
      <c r="B20" s="128" t="s">
        <v>116</v>
      </c>
      <c r="C20" s="128" t="s">
        <v>117</v>
      </c>
      <c r="D20" s="133" t="s">
        <v>118</v>
      </c>
      <c r="E20" s="133" t="s">
        <v>139</v>
      </c>
      <c r="F20" s="133" t="s">
        <v>154</v>
      </c>
      <c r="G20" s="134" t="s">
        <v>119</v>
      </c>
      <c r="H20" s="135">
        <v>45627</v>
      </c>
      <c r="I20" s="129" t="s">
        <v>155</v>
      </c>
      <c r="J20" s="136">
        <f>IF(AND(I20&gt;=$B$59,I20&lt;=$C$59),$D$59,IF(AND(I20&gt;=$B$60,I20&lt;=$C$60),$D$60,IF(I20&gt;=$B$61,$D$61,0)))</f>
        <v>0</v>
      </c>
      <c r="K20" s="137" t="s">
        <v>47</v>
      </c>
      <c r="L20" s="130">
        <f>15000</f>
        <v>15000</v>
      </c>
      <c r="M20" s="129" t="s">
        <v>120</v>
      </c>
      <c r="N20" s="129" t="s">
        <v>120</v>
      </c>
      <c r="O20" s="83">
        <v>45930</v>
      </c>
      <c r="Q20" s="155">
        <f>15000*5</f>
        <v>75000</v>
      </c>
      <c r="R20" s="137" t="s">
        <v>156</v>
      </c>
      <c r="S20" s="156">
        <f>15000*2</f>
        <v>30000</v>
      </c>
      <c r="T20" s="137" t="s">
        <v>157</v>
      </c>
      <c r="U20" s="54"/>
    </row>
    <row r="21" spans="1:21" x14ac:dyDescent="0.3">
      <c r="A21" s="58"/>
      <c r="B21" s="42"/>
      <c r="C21" s="42"/>
      <c r="D21" s="131"/>
      <c r="E21" s="11"/>
      <c r="F21" s="11"/>
      <c r="G21" s="11"/>
      <c r="H21" s="27"/>
      <c r="I21" s="14"/>
      <c r="J21" s="13">
        <f>IF(AND(I21&gt;=$B$72,I21&lt;=$C$72),$D$72,IF(AND(I21&gt;=$B$73,I21&lt;=$C$73),$D$73,IF(I21&gt;=$B$74,$D$74,0)))</f>
        <v>0</v>
      </c>
      <c r="K21" s="11"/>
      <c r="L21" s="14"/>
      <c r="M21" s="14"/>
      <c r="N21" s="14"/>
      <c r="O21" s="83"/>
      <c r="Q21" s="14"/>
      <c r="R21" s="158"/>
      <c r="S21" s="14"/>
      <c r="T21" s="14"/>
    </row>
    <row r="22" spans="1:21" ht="42" customHeight="1" x14ac:dyDescent="0.3">
      <c r="A22" s="58">
        <v>2</v>
      </c>
      <c r="B22" s="128" t="s">
        <v>122</v>
      </c>
      <c r="C22" s="128" t="s">
        <v>117</v>
      </c>
      <c r="D22" s="133" t="s">
        <v>118</v>
      </c>
      <c r="E22" s="133" t="s">
        <v>140</v>
      </c>
      <c r="F22" s="133" t="s">
        <v>135</v>
      </c>
      <c r="G22" s="134" t="s">
        <v>119</v>
      </c>
      <c r="H22" s="135">
        <v>45292</v>
      </c>
      <c r="I22" s="129" t="s">
        <v>123</v>
      </c>
      <c r="J22" s="136">
        <f>IF(AND(I22&gt;=$B$59,I22&lt;=$C$59),$D$59,IF(AND(I22&gt;=$B$60,I22&lt;=$C$60),$D$60,IF(I22&gt;=$B$61,$D$61,0)))</f>
        <v>0</v>
      </c>
      <c r="K22" s="137" t="s">
        <v>47</v>
      </c>
      <c r="L22" s="130">
        <v>10000</v>
      </c>
      <c r="M22" s="129" t="s">
        <v>120</v>
      </c>
      <c r="N22" s="129" t="s">
        <v>120</v>
      </c>
      <c r="O22" s="83">
        <v>47483</v>
      </c>
      <c r="Q22" s="155">
        <v>120000</v>
      </c>
      <c r="R22" s="137" t="s">
        <v>124</v>
      </c>
      <c r="S22" s="156">
        <v>60000</v>
      </c>
      <c r="T22" s="137" t="s">
        <v>125</v>
      </c>
    </row>
    <row r="23" spans="1:21" ht="42" customHeight="1" x14ac:dyDescent="0.3">
      <c r="A23" s="58">
        <v>3</v>
      </c>
      <c r="B23" s="128" t="s">
        <v>122</v>
      </c>
      <c r="C23" s="128" t="s">
        <v>117</v>
      </c>
      <c r="D23" s="133" t="s">
        <v>118</v>
      </c>
      <c r="E23" s="133" t="s">
        <v>141</v>
      </c>
      <c r="F23" s="133" t="s">
        <v>135</v>
      </c>
      <c r="G23" s="134" t="s">
        <v>119</v>
      </c>
      <c r="H23" s="135">
        <v>45505</v>
      </c>
      <c r="I23" s="129" t="s">
        <v>127</v>
      </c>
      <c r="J23" s="13">
        <f>IF(AND(I23&gt;=$B$72,I23&lt;=$C$72),$D$72,IF(AND(I23&gt;=$B$73,I23&lt;=$C$73),$D$73,IF(I23&gt;=$B$74,$D$74,0)))</f>
        <v>0</v>
      </c>
      <c r="K23" s="137" t="s">
        <v>47</v>
      </c>
      <c r="L23" s="132">
        <v>2000</v>
      </c>
      <c r="M23" s="129" t="s">
        <v>120</v>
      </c>
      <c r="N23" s="129" t="s">
        <v>120</v>
      </c>
      <c r="O23" s="83">
        <v>47483</v>
      </c>
      <c r="Q23" s="132">
        <f>L23*5</f>
        <v>10000</v>
      </c>
      <c r="R23" s="129" t="s">
        <v>126</v>
      </c>
      <c r="S23" s="132">
        <f>L23*6</f>
        <v>12000</v>
      </c>
      <c r="T23" s="137" t="s">
        <v>125</v>
      </c>
    </row>
    <row r="24" spans="1:21" x14ac:dyDescent="0.3">
      <c r="A24" s="78"/>
      <c r="B24" s="128"/>
      <c r="C24" s="128"/>
      <c r="D24" s="133"/>
      <c r="E24" s="133"/>
      <c r="F24" s="133"/>
      <c r="G24" s="134"/>
      <c r="H24" s="135"/>
      <c r="I24" s="129"/>
      <c r="J24" s="136"/>
      <c r="K24" s="137"/>
      <c r="L24" s="130"/>
      <c r="M24" s="129"/>
      <c r="N24" s="129"/>
      <c r="O24" s="83"/>
      <c r="Q24" s="74"/>
      <c r="R24" s="138"/>
      <c r="S24" s="80"/>
      <c r="T24" s="138"/>
    </row>
    <row r="25" spans="1:21" ht="42" customHeight="1" x14ac:dyDescent="0.3">
      <c r="A25" s="58">
        <v>4</v>
      </c>
      <c r="B25" s="128" t="s">
        <v>138</v>
      </c>
      <c r="C25" s="128" t="s">
        <v>117</v>
      </c>
      <c r="D25" s="133" t="s">
        <v>118</v>
      </c>
      <c r="E25" s="133" t="s">
        <v>142</v>
      </c>
      <c r="F25" s="133" t="s">
        <v>136</v>
      </c>
      <c r="G25" s="134" t="s">
        <v>119</v>
      </c>
      <c r="H25" s="135">
        <v>43922</v>
      </c>
      <c r="I25" s="151" t="s">
        <v>137</v>
      </c>
      <c r="J25" s="152"/>
      <c r="K25" s="137" t="s">
        <v>47</v>
      </c>
      <c r="L25" s="153">
        <v>12000</v>
      </c>
      <c r="M25" s="151" t="s">
        <v>143</v>
      </c>
      <c r="N25" s="154">
        <v>45017</v>
      </c>
      <c r="O25" s="83">
        <v>47573</v>
      </c>
      <c r="Q25" s="155">
        <f>L25*110%*12</f>
        <v>158400.00000000003</v>
      </c>
      <c r="R25" s="137" t="s">
        <v>145</v>
      </c>
      <c r="S25" s="156">
        <f>L25*110%*3</f>
        <v>39600.000000000007</v>
      </c>
      <c r="T25" s="137" t="s">
        <v>144</v>
      </c>
    </row>
    <row r="26" spans="1:21" x14ac:dyDescent="0.3">
      <c r="A26" s="78"/>
      <c r="B26" s="128"/>
      <c r="C26" s="128"/>
      <c r="D26" s="133"/>
      <c r="E26" s="133"/>
      <c r="F26" s="133"/>
      <c r="G26" s="134"/>
      <c r="H26" s="135"/>
      <c r="I26" s="129"/>
      <c r="J26" s="136"/>
      <c r="K26" s="137"/>
      <c r="L26" s="130"/>
      <c r="M26" s="129"/>
      <c r="N26" s="129"/>
      <c r="O26" s="83"/>
      <c r="Q26" s="74"/>
      <c r="R26" s="138"/>
      <c r="S26" s="80"/>
      <c r="T26" s="138"/>
    </row>
    <row r="27" spans="1:21" ht="42" customHeight="1" x14ac:dyDescent="0.3">
      <c r="A27" s="58">
        <v>5</v>
      </c>
      <c r="B27" s="128" t="s">
        <v>146</v>
      </c>
      <c r="C27" s="128" t="s">
        <v>117</v>
      </c>
      <c r="D27" s="133" t="s">
        <v>118</v>
      </c>
      <c r="E27" s="133" t="s">
        <v>147</v>
      </c>
      <c r="F27" s="133" t="s">
        <v>148</v>
      </c>
      <c r="G27" s="134" t="s">
        <v>149</v>
      </c>
      <c r="H27" s="135">
        <v>45108</v>
      </c>
      <c r="I27" s="151" t="s">
        <v>150</v>
      </c>
      <c r="J27" s="152"/>
      <c r="K27" s="137" t="s">
        <v>151</v>
      </c>
      <c r="L27" s="153">
        <f>10000/12</f>
        <v>833.33333333333337</v>
      </c>
      <c r="M27" s="129" t="s">
        <v>120</v>
      </c>
      <c r="N27" s="129" t="s">
        <v>120</v>
      </c>
      <c r="O27" s="83">
        <v>45838</v>
      </c>
      <c r="Q27" s="157" t="s">
        <v>153</v>
      </c>
      <c r="R27" s="137" t="s">
        <v>152</v>
      </c>
      <c r="S27" s="156">
        <v>0</v>
      </c>
      <c r="T27" s="137"/>
    </row>
    <row r="28" spans="1:21" x14ac:dyDescent="0.3">
      <c r="B28" s="81"/>
      <c r="C28" s="82"/>
      <c r="D28" s="81"/>
      <c r="E28" s="82"/>
      <c r="I28" s="48"/>
    </row>
    <row r="29" spans="1:21" x14ac:dyDescent="0.3">
      <c r="B29" s="81"/>
      <c r="C29" s="82"/>
      <c r="D29" s="81"/>
      <c r="E29" s="82"/>
      <c r="I29" s="48"/>
    </row>
    <row r="30" spans="1:21" x14ac:dyDescent="0.3">
      <c r="B30" s="81"/>
      <c r="C30" s="82"/>
      <c r="D30" s="81"/>
      <c r="E30" s="82"/>
      <c r="I30" s="48"/>
    </row>
    <row r="31" spans="1:21" x14ac:dyDescent="0.3">
      <c r="B31" s="81"/>
      <c r="C31" s="82"/>
      <c r="D31" s="81"/>
      <c r="E31" s="82"/>
      <c r="I31" s="48"/>
    </row>
    <row r="33" spans="1:11" x14ac:dyDescent="0.3">
      <c r="B33" s="72" t="s">
        <v>77</v>
      </c>
      <c r="C33" s="68"/>
      <c r="D33" s="68"/>
      <c r="E33" s="68"/>
      <c r="G33" s="72"/>
      <c r="H33" s="72" t="s">
        <v>57</v>
      </c>
    </row>
    <row r="34" spans="1:11" x14ac:dyDescent="0.3">
      <c r="B34" s="72" t="s">
        <v>58</v>
      </c>
      <c r="C34" s="68"/>
      <c r="D34" s="68"/>
      <c r="E34" s="68"/>
      <c r="G34" s="72"/>
      <c r="H34" s="72" t="s">
        <v>59</v>
      </c>
    </row>
    <row r="35" spans="1:11" x14ac:dyDescent="0.3">
      <c r="B35" s="72" t="s">
        <v>60</v>
      </c>
      <c r="C35" s="68"/>
      <c r="D35" s="68"/>
      <c r="E35" s="68"/>
      <c r="G35" s="72"/>
      <c r="H35" s="72" t="s">
        <v>61</v>
      </c>
    </row>
    <row r="36" spans="1:11" x14ac:dyDescent="0.3">
      <c r="B36" s="72" t="s">
        <v>62</v>
      </c>
      <c r="C36" s="68"/>
      <c r="D36" s="68"/>
      <c r="E36" s="68"/>
      <c r="G36" s="72"/>
      <c r="H36" s="72" t="s">
        <v>63</v>
      </c>
    </row>
    <row r="37" spans="1:11" x14ac:dyDescent="0.3">
      <c r="B37" s="72" t="s">
        <v>64</v>
      </c>
      <c r="C37" s="68"/>
      <c r="D37" s="68"/>
      <c r="E37" s="68"/>
      <c r="G37" s="72"/>
      <c r="H37" s="72" t="s">
        <v>65</v>
      </c>
    </row>
    <row r="38" spans="1:11" x14ac:dyDescent="0.3">
      <c r="B38" s="72" t="s">
        <v>66</v>
      </c>
      <c r="C38" s="68"/>
      <c r="D38" s="68"/>
      <c r="E38" s="68"/>
      <c r="G38" s="72"/>
      <c r="H38" s="72" t="s">
        <v>67</v>
      </c>
    </row>
    <row r="41" spans="1:11" s="160" customFormat="1" hidden="1" x14ac:dyDescent="0.3">
      <c r="A41" s="84"/>
    </row>
    <row r="42" spans="1:11" s="160" customFormat="1" hidden="1" x14ac:dyDescent="0.3">
      <c r="A42" s="84"/>
    </row>
    <row r="43" spans="1:11" s="160" customFormat="1" hidden="1" x14ac:dyDescent="0.3">
      <c r="A43" s="84"/>
    </row>
    <row r="44" spans="1:11" s="160" customFormat="1" hidden="1" x14ac:dyDescent="0.3">
      <c r="A44" s="84"/>
    </row>
    <row r="45" spans="1:11" s="160" customFormat="1" hidden="1" x14ac:dyDescent="0.3">
      <c r="A45" s="86"/>
    </row>
    <row r="46" spans="1:11" s="160" customFormat="1" ht="43.2" hidden="1" x14ac:dyDescent="0.3">
      <c r="A46" s="87" t="s">
        <v>9</v>
      </c>
      <c r="B46" s="88" t="s">
        <v>10</v>
      </c>
      <c r="C46" s="88" t="s">
        <v>11</v>
      </c>
      <c r="D46" s="88" t="s">
        <v>12</v>
      </c>
      <c r="E46" s="88" t="s">
        <v>13</v>
      </c>
      <c r="F46" s="87" t="s">
        <v>14</v>
      </c>
      <c r="G46" s="87"/>
      <c r="H46" s="89" t="s">
        <v>5</v>
      </c>
      <c r="I46" s="88" t="s">
        <v>15</v>
      </c>
      <c r="J46" s="88" t="s">
        <v>16</v>
      </c>
      <c r="K46" s="88" t="s">
        <v>17</v>
      </c>
    </row>
    <row r="47" spans="1:11" s="160" customFormat="1" hidden="1" x14ac:dyDescent="0.3">
      <c r="A47" s="89">
        <v>0</v>
      </c>
      <c r="B47" s="162"/>
      <c r="C47" s="162"/>
      <c r="D47" s="162"/>
      <c r="E47" s="162" t="s">
        <v>18</v>
      </c>
      <c r="F47" s="91"/>
      <c r="G47" s="91"/>
      <c r="H47" s="92" t="s">
        <v>19</v>
      </c>
      <c r="I47" s="93" t="s">
        <v>20</v>
      </c>
      <c r="J47" s="94" t="s">
        <v>21</v>
      </c>
      <c r="K47" s="94" t="s">
        <v>22</v>
      </c>
    </row>
    <row r="48" spans="1:11" s="160" customFormat="1" hidden="1" x14ac:dyDescent="0.3">
      <c r="A48" s="89">
        <v>1</v>
      </c>
      <c r="B48" s="95">
        <f>H20</f>
        <v>45627</v>
      </c>
      <c r="C48" s="95" t="e">
        <f>#REF!</f>
        <v>#REF!</v>
      </c>
      <c r="D48" s="96" t="e">
        <f>ROUNDUP(YEARFRAC(C48,B48),2)</f>
        <v>#REF!</v>
      </c>
      <c r="E48" s="97">
        <f>E90</f>
        <v>45000</v>
      </c>
      <c r="F48" s="98" t="e">
        <f>L20*D48</f>
        <v>#REF!</v>
      </c>
      <c r="G48" s="98"/>
      <c r="H48" s="99" t="e">
        <f>J20*E48*D48</f>
        <v>#REF!</v>
      </c>
      <c r="I48" s="100" t="e">
        <f>E48-F48+H48</f>
        <v>#REF!</v>
      </c>
      <c r="J48" s="101" t="e">
        <f>$E$48*D48/$I$20</f>
        <v>#REF!</v>
      </c>
      <c r="K48" s="101" t="e">
        <f>E48-J48</f>
        <v>#REF!</v>
      </c>
    </row>
    <row r="49" spans="1:11" s="160" customFormat="1" hidden="1" x14ac:dyDescent="0.3">
      <c r="A49" s="89">
        <v>2</v>
      </c>
      <c r="B49" s="95" t="e">
        <f>C48+1</f>
        <v>#REF!</v>
      </c>
      <c r="C49" s="95" t="e">
        <f>EDATE(B49,12)-1</f>
        <v>#REF!</v>
      </c>
      <c r="D49" s="96" t="e">
        <f>ROUNDUP(YEARFRAC(C49,B49),2)</f>
        <v>#REF!</v>
      </c>
      <c r="E49" s="102" t="e">
        <f>I48</f>
        <v>#REF!</v>
      </c>
      <c r="F49" s="101" t="e">
        <f>$L$20*D49</f>
        <v>#REF!</v>
      </c>
      <c r="G49" s="101"/>
      <c r="H49" s="99" t="e">
        <f>$J$20*E49*D49</f>
        <v>#REF!</v>
      </c>
      <c r="I49" s="100" t="e">
        <f>E49-F49+H49</f>
        <v>#REF!</v>
      </c>
      <c r="J49" s="101" t="e">
        <f>$E$48*D49/$I$20</f>
        <v>#REF!</v>
      </c>
      <c r="K49" s="101" t="e">
        <f>K48-J49</f>
        <v>#REF!</v>
      </c>
    </row>
    <row r="50" spans="1:11" s="160" customFormat="1" hidden="1" x14ac:dyDescent="0.3">
      <c r="A50" s="89">
        <v>3</v>
      </c>
      <c r="B50" s="95" t="e">
        <f t="shared" ref="B50:B51" si="0">C49+1</f>
        <v>#REF!</v>
      </c>
      <c r="C50" s="95" t="e">
        <f>EDATE(B50,12)-1</f>
        <v>#REF!</v>
      </c>
      <c r="D50" s="96" t="e">
        <f t="shared" ref="D50" si="1">ROUNDUP(YEARFRAC(C50,B50),2)</f>
        <v>#REF!</v>
      </c>
      <c r="E50" s="102" t="e">
        <f>I49</f>
        <v>#REF!</v>
      </c>
      <c r="F50" s="101" t="e">
        <f>$L$20*D50</f>
        <v>#REF!</v>
      </c>
      <c r="G50" s="101"/>
      <c r="H50" s="99" t="e">
        <f>$J$20*E50*D50</f>
        <v>#REF!</v>
      </c>
      <c r="I50" s="100" t="e">
        <f>E50-F50+H50</f>
        <v>#REF!</v>
      </c>
      <c r="J50" s="101" t="e">
        <f>$E$48*D50/$I$20</f>
        <v>#REF!</v>
      </c>
      <c r="K50" s="101" t="e">
        <f>K49-J50</f>
        <v>#REF!</v>
      </c>
    </row>
    <row r="51" spans="1:11" s="160" customFormat="1" hidden="1" x14ac:dyDescent="0.3">
      <c r="A51" s="89">
        <v>4</v>
      </c>
      <c r="B51" s="95" t="e">
        <f t="shared" si="0"/>
        <v>#REF!</v>
      </c>
      <c r="C51" s="95">
        <f>O20</f>
        <v>45930</v>
      </c>
      <c r="D51" s="96" t="e">
        <f>ROUNDUP(YEARFRAC(C51,B51),2)</f>
        <v>#REF!</v>
      </c>
      <c r="E51" s="102" t="e">
        <f>I50</f>
        <v>#REF!</v>
      </c>
      <c r="F51" s="101" t="e">
        <f>$L$20*D51</f>
        <v>#REF!</v>
      </c>
      <c r="G51" s="101"/>
      <c r="H51" s="99" t="e">
        <f>$J$20*E51</f>
        <v>#REF!</v>
      </c>
      <c r="I51" s="100" t="e">
        <f>E51-F51+H51</f>
        <v>#REF!</v>
      </c>
      <c r="J51" s="101" t="e">
        <f>$E$48*D51/$I$20</f>
        <v>#REF!</v>
      </c>
      <c r="K51" s="101" t="e">
        <f>K50-J51</f>
        <v>#REF!</v>
      </c>
    </row>
    <row r="52" spans="1:11" s="160" customFormat="1" hidden="1" x14ac:dyDescent="0.3">
      <c r="A52" s="89">
        <v>5</v>
      </c>
      <c r="B52" s="95"/>
      <c r="C52" s="95"/>
      <c r="D52" s="96"/>
      <c r="E52" s="102"/>
      <c r="F52" s="101"/>
      <c r="G52" s="101"/>
      <c r="H52" s="99"/>
      <c r="I52" s="100"/>
      <c r="J52" s="101"/>
      <c r="K52" s="101"/>
    </row>
    <row r="53" spans="1:11" s="160" customFormat="1" hidden="1" x14ac:dyDescent="0.3">
      <c r="A53" s="89">
        <v>6</v>
      </c>
      <c r="B53" s="95"/>
      <c r="C53" s="95"/>
      <c r="D53" s="96"/>
      <c r="E53" s="102"/>
      <c r="F53" s="101"/>
      <c r="G53" s="101"/>
      <c r="H53" s="99"/>
      <c r="I53" s="100"/>
      <c r="J53" s="101"/>
      <c r="K53" s="101"/>
    </row>
    <row r="54" spans="1:11" s="160" customFormat="1" hidden="1" x14ac:dyDescent="0.3">
      <c r="A54" s="103">
        <v>7</v>
      </c>
      <c r="B54" s="95"/>
      <c r="C54" s="95"/>
      <c r="D54" s="96"/>
      <c r="E54" s="102"/>
      <c r="F54" s="101"/>
      <c r="G54" s="101"/>
      <c r="H54" s="99"/>
      <c r="I54" s="100"/>
      <c r="J54" s="101"/>
      <c r="K54" s="101"/>
    </row>
    <row r="55" spans="1:11" s="160" customFormat="1" hidden="1" x14ac:dyDescent="0.3">
      <c r="A55" s="89">
        <v>8</v>
      </c>
      <c r="B55" s="95"/>
      <c r="C55" s="95"/>
      <c r="D55" s="96"/>
      <c r="E55" s="102"/>
      <c r="F55" s="101"/>
      <c r="G55" s="101"/>
      <c r="H55" s="99"/>
      <c r="I55" s="100"/>
      <c r="J55" s="101"/>
      <c r="K55" s="101"/>
    </row>
    <row r="56" spans="1:11" s="160" customFormat="1" hidden="1" x14ac:dyDescent="0.3">
      <c r="A56" s="89">
        <v>9</v>
      </c>
      <c r="B56" s="95"/>
      <c r="C56" s="95"/>
      <c r="D56" s="96"/>
      <c r="E56" s="102"/>
      <c r="F56" s="101"/>
      <c r="G56" s="101"/>
      <c r="H56" s="99"/>
      <c r="I56" s="100"/>
      <c r="J56" s="101"/>
      <c r="K56" s="101"/>
    </row>
    <row r="57" spans="1:11" s="160" customFormat="1" hidden="1" x14ac:dyDescent="0.3">
      <c r="A57" s="89">
        <v>10</v>
      </c>
      <c r="B57" s="95"/>
      <c r="C57" s="95"/>
      <c r="D57" s="96"/>
      <c r="E57" s="102"/>
      <c r="F57" s="101"/>
      <c r="G57" s="101"/>
      <c r="H57" s="99"/>
      <c r="I57" s="100"/>
      <c r="J57" s="101"/>
      <c r="K57" s="101"/>
    </row>
    <row r="58" spans="1:11" s="160" customFormat="1" hidden="1" x14ac:dyDescent="0.3">
      <c r="A58" s="89">
        <v>11</v>
      </c>
      <c r="B58" s="95"/>
      <c r="C58" s="95"/>
      <c r="D58" s="96"/>
      <c r="E58" s="102"/>
      <c r="F58" s="101"/>
      <c r="G58" s="101"/>
      <c r="H58" s="99"/>
      <c r="I58" s="100"/>
      <c r="J58" s="101"/>
      <c r="K58" s="101"/>
    </row>
    <row r="59" spans="1:11" s="160" customFormat="1" hidden="1" x14ac:dyDescent="0.3">
      <c r="A59" s="86"/>
    </row>
    <row r="60" spans="1:11" s="160" customFormat="1" hidden="1" x14ac:dyDescent="0.3">
      <c r="A60" s="84"/>
      <c r="B60" s="104" t="s">
        <v>18</v>
      </c>
      <c r="C60" s="165" t="s">
        <v>23</v>
      </c>
      <c r="D60" s="165"/>
      <c r="E60" s="172" t="s">
        <v>24</v>
      </c>
      <c r="F60" s="173"/>
      <c r="G60" s="173"/>
      <c r="H60" s="174"/>
      <c r="I60" s="105"/>
      <c r="J60" s="105"/>
    </row>
    <row r="61" spans="1:11" s="160" customFormat="1" hidden="1" x14ac:dyDescent="0.3">
      <c r="A61" s="84"/>
      <c r="B61" s="104" t="s">
        <v>19</v>
      </c>
      <c r="C61" s="165" t="s">
        <v>25</v>
      </c>
      <c r="D61" s="165"/>
      <c r="E61" s="161" t="s">
        <v>26</v>
      </c>
      <c r="F61" s="161"/>
      <c r="G61" s="161"/>
      <c r="H61" s="161"/>
    </row>
    <row r="62" spans="1:11" s="160" customFormat="1" hidden="1" x14ac:dyDescent="0.3">
      <c r="A62" s="84"/>
      <c r="B62" s="104" t="s">
        <v>20</v>
      </c>
      <c r="C62" s="165" t="s">
        <v>27</v>
      </c>
      <c r="D62" s="165"/>
      <c r="E62" s="166" t="s">
        <v>28</v>
      </c>
      <c r="F62" s="167"/>
      <c r="G62" s="167"/>
      <c r="H62" s="168"/>
    </row>
    <row r="63" spans="1:11" s="160" customFormat="1" ht="18.75" hidden="1" customHeight="1" x14ac:dyDescent="0.3">
      <c r="A63" s="107"/>
      <c r="B63" s="104" t="s">
        <v>21</v>
      </c>
      <c r="C63" s="165" t="s">
        <v>29</v>
      </c>
      <c r="D63" s="165"/>
      <c r="E63" s="172" t="s">
        <v>30</v>
      </c>
      <c r="F63" s="173"/>
      <c r="G63" s="173"/>
      <c r="H63" s="174"/>
    </row>
    <row r="64" spans="1:11" s="160" customFormat="1" ht="18" hidden="1" x14ac:dyDescent="0.3">
      <c r="A64" s="107"/>
      <c r="B64" s="104" t="s">
        <v>22</v>
      </c>
      <c r="C64" s="165" t="s">
        <v>31</v>
      </c>
      <c r="D64" s="165"/>
      <c r="E64" s="172" t="s">
        <v>32</v>
      </c>
      <c r="F64" s="173"/>
      <c r="G64" s="173"/>
      <c r="H64" s="174"/>
    </row>
    <row r="65" spans="1:16" s="160" customFormat="1" ht="15.75" hidden="1" customHeight="1" x14ac:dyDescent="0.3">
      <c r="A65" s="84"/>
    </row>
    <row r="66" spans="1:16" s="160" customFormat="1" hidden="1" x14ac:dyDescent="0.3">
      <c r="A66" s="84"/>
    </row>
    <row r="67" spans="1:16" s="160" customFormat="1" hidden="1" x14ac:dyDescent="0.3">
      <c r="A67" s="84"/>
      <c r="B67" s="181" t="s">
        <v>33</v>
      </c>
      <c r="C67" s="182"/>
      <c r="D67" s="183"/>
    </row>
    <row r="68" spans="1:16" s="160" customFormat="1" hidden="1" x14ac:dyDescent="0.3">
      <c r="A68" s="84"/>
      <c r="B68" s="181" t="s">
        <v>34</v>
      </c>
      <c r="C68" s="182"/>
      <c r="D68" s="183"/>
    </row>
    <row r="69" spans="1:16" s="160" customFormat="1" hidden="1" x14ac:dyDescent="0.3">
      <c r="A69" s="84"/>
      <c r="B69" s="181" t="s">
        <v>35</v>
      </c>
      <c r="C69" s="183"/>
      <c r="D69" s="89" t="s">
        <v>36</v>
      </c>
    </row>
    <row r="70" spans="1:16" s="160" customFormat="1" hidden="1" x14ac:dyDescent="0.3">
      <c r="A70" s="84"/>
      <c r="B70" s="108">
        <v>2</v>
      </c>
      <c r="C70" s="108">
        <v>5</v>
      </c>
      <c r="D70" s="109">
        <v>0.05</v>
      </c>
    </row>
    <row r="71" spans="1:16" s="160" customFormat="1" hidden="1" x14ac:dyDescent="0.3">
      <c r="A71" s="84"/>
      <c r="B71" s="92">
        <v>6</v>
      </c>
      <c r="C71" s="92">
        <v>10</v>
      </c>
      <c r="D71" s="110">
        <v>5.5E-2</v>
      </c>
    </row>
    <row r="72" spans="1:16" s="160" customFormat="1" hidden="1" x14ac:dyDescent="0.3">
      <c r="A72" s="84"/>
      <c r="B72" s="92">
        <v>11</v>
      </c>
      <c r="C72" s="92" t="s">
        <v>37</v>
      </c>
      <c r="D72" s="109">
        <v>0.06</v>
      </c>
    </row>
    <row r="73" spans="1:16" s="160" customFormat="1" hidden="1" x14ac:dyDescent="0.3">
      <c r="A73" s="84"/>
    </row>
    <row r="74" spans="1:16" s="160" customFormat="1" hidden="1" x14ac:dyDescent="0.3">
      <c r="A74" s="84"/>
    </row>
    <row r="75" spans="1:16" s="160" customFormat="1" hidden="1" x14ac:dyDescent="0.3">
      <c r="A75" s="84"/>
    </row>
    <row r="76" spans="1:16" s="160" customFormat="1" hidden="1" x14ac:dyDescent="0.3">
      <c r="A76" s="84"/>
      <c r="B76" s="111" t="s">
        <v>38</v>
      </c>
      <c r="C76" s="84"/>
      <c r="D76" s="105"/>
      <c r="E76" s="105"/>
    </row>
    <row r="77" spans="1:16" s="160" customFormat="1" hidden="1" x14ac:dyDescent="0.3">
      <c r="A77" s="84"/>
      <c r="B77" s="84"/>
      <c r="C77" s="84"/>
      <c r="D77" s="105"/>
      <c r="E77" s="105"/>
    </row>
    <row r="78" spans="1:16" s="160" customFormat="1" hidden="1" x14ac:dyDescent="0.3">
      <c r="A78" s="84"/>
      <c r="B78" s="184" t="s">
        <v>9</v>
      </c>
      <c r="C78" s="186" t="s">
        <v>39</v>
      </c>
      <c r="D78" s="112" t="s">
        <v>40</v>
      </c>
      <c r="E78" s="184" t="s">
        <v>41</v>
      </c>
    </row>
    <row r="79" spans="1:16" s="160" customFormat="1" ht="27" hidden="1" customHeight="1" x14ac:dyDescent="0.3">
      <c r="A79" s="84"/>
      <c r="B79" s="185"/>
      <c r="C79" s="187"/>
      <c r="D79" s="113">
        <f>J20</f>
        <v>0</v>
      </c>
      <c r="E79" s="185"/>
    </row>
    <row r="80" spans="1:16" s="160" customFormat="1" hidden="1" x14ac:dyDescent="0.3">
      <c r="A80" s="84"/>
      <c r="B80" s="114" t="s">
        <v>42</v>
      </c>
      <c r="C80" s="115">
        <f>$L$20</f>
        <v>15000</v>
      </c>
      <c r="D80" s="116">
        <f>1/(1+$D$79)</f>
        <v>1</v>
      </c>
      <c r="E80" s="117">
        <f t="shared" ref="E80:E82" si="2">D80*C80</f>
        <v>15000</v>
      </c>
      <c r="F80" s="179" t="s">
        <v>53</v>
      </c>
      <c r="G80" s="179"/>
      <c r="H80" s="180"/>
      <c r="I80" s="180"/>
      <c r="J80" s="180"/>
      <c r="K80" s="180"/>
      <c r="L80" s="180"/>
      <c r="M80" s="180"/>
      <c r="N80" s="180"/>
      <c r="O80" s="180"/>
      <c r="P80" s="180"/>
    </row>
    <row r="81" spans="1:6" s="160" customFormat="1" hidden="1" x14ac:dyDescent="0.3">
      <c r="A81" s="84"/>
      <c r="B81" s="114" t="s">
        <v>43</v>
      </c>
      <c r="C81" s="115">
        <f>$L$20</f>
        <v>15000</v>
      </c>
      <c r="D81" s="116">
        <f>1/(1+$D$79)^2</f>
        <v>1</v>
      </c>
      <c r="E81" s="117">
        <f t="shared" si="2"/>
        <v>15000</v>
      </c>
    </row>
    <row r="82" spans="1:6" s="160" customFormat="1" hidden="1" x14ac:dyDescent="0.3">
      <c r="A82" s="84"/>
      <c r="B82" s="114" t="s">
        <v>44</v>
      </c>
      <c r="C82" s="115">
        <f>$L$20</f>
        <v>15000</v>
      </c>
      <c r="D82" s="116">
        <f>1/(1+$D$79)^3</f>
        <v>1</v>
      </c>
      <c r="E82" s="117">
        <f t="shared" si="2"/>
        <v>15000</v>
      </c>
    </row>
    <row r="83" spans="1:6" s="160" customFormat="1" hidden="1" x14ac:dyDescent="0.3">
      <c r="A83" s="84"/>
      <c r="B83" s="114"/>
      <c r="C83" s="115"/>
      <c r="D83" s="116"/>
      <c r="E83" s="117"/>
    </row>
    <row r="84" spans="1:6" s="160" customFormat="1" hidden="1" x14ac:dyDescent="0.3">
      <c r="A84" s="84"/>
      <c r="B84" s="114"/>
      <c r="C84" s="115"/>
      <c r="D84" s="116"/>
      <c r="E84" s="117"/>
    </row>
    <row r="85" spans="1:6" s="160" customFormat="1" hidden="1" x14ac:dyDescent="0.3">
      <c r="A85" s="84"/>
      <c r="B85" s="114"/>
      <c r="C85" s="115"/>
      <c r="D85" s="116"/>
      <c r="E85" s="117"/>
    </row>
    <row r="86" spans="1:6" s="160" customFormat="1" hidden="1" x14ac:dyDescent="0.3">
      <c r="A86" s="84"/>
      <c r="B86" s="114"/>
      <c r="C86" s="115"/>
      <c r="D86" s="116"/>
      <c r="E86" s="117"/>
    </row>
    <row r="87" spans="1:6" s="160" customFormat="1" hidden="1" x14ac:dyDescent="0.3">
      <c r="A87" s="84"/>
      <c r="B87" s="114"/>
      <c r="C87" s="115"/>
      <c r="D87" s="116"/>
      <c r="E87" s="117"/>
    </row>
    <row r="88" spans="1:6" s="160" customFormat="1" hidden="1" x14ac:dyDescent="0.3">
      <c r="A88" s="84"/>
      <c r="B88" s="114"/>
      <c r="C88" s="115"/>
      <c r="D88" s="116"/>
      <c r="E88" s="117"/>
    </row>
    <row r="89" spans="1:6" s="160" customFormat="1" hidden="1" x14ac:dyDescent="0.3">
      <c r="A89" s="84"/>
      <c r="B89" s="114"/>
      <c r="C89" s="115"/>
      <c r="D89" s="116"/>
      <c r="E89" s="117"/>
    </row>
    <row r="90" spans="1:6" s="160" customFormat="1" ht="15" hidden="1" thickBot="1" x14ac:dyDescent="0.35">
      <c r="A90" s="84"/>
      <c r="B90" s="118"/>
      <c r="C90" s="119">
        <f>SUM(C80:C89)</f>
        <v>45000</v>
      </c>
      <c r="D90" s="105"/>
      <c r="E90" s="119">
        <f>SUM(E80:E89)</f>
        <v>45000</v>
      </c>
      <c r="F90" s="118"/>
    </row>
    <row r="91" spans="1:6" s="160" customFormat="1" ht="15" hidden="1" thickBot="1" x14ac:dyDescent="0.35">
      <c r="A91" s="84"/>
      <c r="B91" s="120"/>
      <c r="C91" s="121"/>
      <c r="D91" s="122"/>
      <c r="E91" s="123"/>
    </row>
    <row r="92" spans="1:6" s="160" customFormat="1" hidden="1" x14ac:dyDescent="0.3">
      <c r="A92" s="84"/>
    </row>
    <row r="93" spans="1:6" s="160" customFormat="1" hidden="1" x14ac:dyDescent="0.3">
      <c r="A93" s="84"/>
    </row>
  </sheetData>
  <mergeCells count="21">
    <mergeCell ref="F80:P80"/>
    <mergeCell ref="B67:D67"/>
    <mergeCell ref="B68:D68"/>
    <mergeCell ref="B69:C69"/>
    <mergeCell ref="B78:B79"/>
    <mergeCell ref="C78:C79"/>
    <mergeCell ref="E78:E79"/>
    <mergeCell ref="C61:D61"/>
    <mergeCell ref="C62:D62"/>
    <mergeCell ref="E62:H62"/>
    <mergeCell ref="C63:D63"/>
    <mergeCell ref="E63:H63"/>
    <mergeCell ref="C64:D64"/>
    <mergeCell ref="E64:H64"/>
    <mergeCell ref="A1:S1"/>
    <mergeCell ref="A2:S2"/>
    <mergeCell ref="G16:O16"/>
    <mergeCell ref="Q16:R16"/>
    <mergeCell ref="S16:T16"/>
    <mergeCell ref="C60:D60"/>
    <mergeCell ref="E60:H60"/>
  </mergeCells>
  <dataValidations count="2">
    <dataValidation type="list" allowBlank="1" showInputMessage="1" showErrorMessage="1" sqref="K20:K27" xr:uid="{06D04F0F-5242-43CE-9E5F-F1BD4CE02ADA}">
      <formula1>"Select, Monthly, Quarterly, Semi-Annual, Annual"</formula1>
    </dataValidation>
    <dataValidation type="list" allowBlank="1" showInputMessage="1" showErrorMessage="1" sqref="D20:D27" xr:uid="{924BEAF1-8CE1-4138-8ACE-C0C987735E0A}">
      <formula1>"Select,Dwellings (Residential),Building other than dwellings,Other Sructures, Transport Equipments,Other Machinery &amp; Equipment,Other Assets (Snifer Dogs),Land"</formula1>
    </dataValidation>
  </dataValidations>
  <pageMargins left="0.33" right="0.17" top="0.75" bottom="0.75" header="0.3" footer="0.3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5FFCE-FB4D-460F-89FA-0FF442D61EB9}">
  <sheetPr>
    <pageSetUpPr fitToPage="1"/>
  </sheetPr>
  <dimension ref="A1:R75"/>
  <sheetViews>
    <sheetView zoomScale="120" zoomScaleNormal="120" workbookViewId="0">
      <selection activeCell="D3" sqref="D3"/>
    </sheetView>
  </sheetViews>
  <sheetFormatPr defaultColWidth="9.109375" defaultRowHeight="14.4" x14ac:dyDescent="0.3"/>
  <cols>
    <col min="1" max="1" width="4.21875" style="55" customWidth="1"/>
    <col min="2" max="2" width="19.109375" customWidth="1"/>
    <col min="3" max="3" width="20.21875" customWidth="1"/>
    <col min="4" max="4" width="21.109375" customWidth="1"/>
    <col min="5" max="5" width="25.44140625" customWidth="1"/>
    <col min="6" max="6" width="25.88671875" customWidth="1"/>
    <col min="7" max="7" width="23.6640625" customWidth="1"/>
    <col min="8" max="8" width="15.109375" customWidth="1"/>
    <col min="9" max="9" width="26.5546875" hidden="1" customWidth="1"/>
    <col min="10" max="10" width="23" customWidth="1"/>
    <col min="11" max="11" width="15.33203125" bestFit="1" customWidth="1"/>
    <col min="12" max="12" width="16.33203125" customWidth="1"/>
    <col min="13" max="13" width="14.33203125" bestFit="1" customWidth="1"/>
    <col min="14" max="14" width="12.33203125" customWidth="1"/>
    <col min="15" max="15" width="19.21875" customWidth="1"/>
    <col min="16" max="16" width="17.109375" customWidth="1"/>
    <col min="17" max="17" width="19.109375" customWidth="1"/>
    <col min="18" max="18" width="18.33203125" customWidth="1"/>
    <col min="19" max="19" width="16.33203125" customWidth="1"/>
    <col min="20" max="20" width="18.21875" customWidth="1"/>
  </cols>
  <sheetData>
    <row r="1" spans="1:18" ht="21" x14ac:dyDescent="0.4">
      <c r="A1" s="194" t="s">
        <v>48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P1" s="26" t="s">
        <v>45</v>
      </c>
    </row>
    <row r="2" spans="1:18" ht="21" x14ac:dyDescent="0.4">
      <c r="A2" s="196" t="s">
        <v>56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</row>
    <row r="3" spans="1:18" ht="21" x14ac:dyDescent="0.4">
      <c r="A3" s="76"/>
      <c r="B3" s="73" t="s">
        <v>78</v>
      </c>
      <c r="C3" s="70"/>
      <c r="D3" s="36"/>
      <c r="E3" s="70"/>
      <c r="F3" s="70"/>
      <c r="G3" s="70"/>
      <c r="H3" s="70"/>
      <c r="I3" s="70"/>
      <c r="J3" s="70"/>
      <c r="K3" s="70"/>
      <c r="L3" s="70"/>
    </row>
    <row r="4" spans="1:18" ht="92.4" customHeight="1" x14ac:dyDescent="0.3">
      <c r="A4" s="77"/>
      <c r="B4" s="197" t="s">
        <v>80</v>
      </c>
      <c r="C4" s="197"/>
      <c r="D4" s="197"/>
      <c r="E4" s="197"/>
      <c r="F4" s="197"/>
      <c r="G4" s="197"/>
      <c r="H4" s="197"/>
      <c r="I4" s="197"/>
      <c r="J4" s="197"/>
      <c r="K4" s="197"/>
      <c r="R4" s="38"/>
    </row>
    <row r="5" spans="1:18" ht="19.2" customHeight="1" thickBot="1" x14ac:dyDescent="0.35">
      <c r="A5" s="77"/>
      <c r="B5" s="67"/>
      <c r="D5" s="71"/>
      <c r="E5" s="71"/>
      <c r="F5" s="71"/>
      <c r="G5" s="71"/>
      <c r="H5" s="71"/>
      <c r="I5" s="71"/>
      <c r="J5" s="71"/>
      <c r="K5" s="71"/>
    </row>
    <row r="6" spans="1:18" ht="18" x14ac:dyDescent="0.35">
      <c r="A6" s="77"/>
      <c r="C6" s="1"/>
      <c r="K6" s="198" t="s">
        <v>49</v>
      </c>
      <c r="L6" s="199"/>
      <c r="M6" s="199"/>
      <c r="N6" s="200"/>
    </row>
    <row r="7" spans="1:18" s="41" customFormat="1" ht="43.2" x14ac:dyDescent="0.3">
      <c r="A7" s="40" t="s">
        <v>0</v>
      </c>
      <c r="B7" s="40" t="s">
        <v>54</v>
      </c>
      <c r="C7" s="40" t="s">
        <v>76</v>
      </c>
      <c r="D7" s="39" t="s">
        <v>46</v>
      </c>
      <c r="E7" s="39" t="s">
        <v>1</v>
      </c>
      <c r="F7" s="39" t="s">
        <v>68</v>
      </c>
      <c r="G7" s="39" t="s">
        <v>2</v>
      </c>
      <c r="H7" s="40" t="s">
        <v>3</v>
      </c>
      <c r="I7" s="39" t="s">
        <v>5</v>
      </c>
      <c r="J7" s="39" t="s">
        <v>6</v>
      </c>
      <c r="K7" s="40" t="s">
        <v>70</v>
      </c>
      <c r="L7" s="40" t="s">
        <v>71</v>
      </c>
      <c r="M7" s="40" t="s">
        <v>72</v>
      </c>
      <c r="N7" s="40" t="s">
        <v>73</v>
      </c>
      <c r="O7" s="39" t="s">
        <v>7</v>
      </c>
      <c r="P7" s="40" t="s">
        <v>4</v>
      </c>
    </row>
    <row r="8" spans="1:18" x14ac:dyDescent="0.3">
      <c r="A8" s="78">
        <v>1</v>
      </c>
      <c r="B8" s="42"/>
      <c r="C8" s="42"/>
      <c r="D8" s="11" t="s">
        <v>8</v>
      </c>
      <c r="E8" s="11"/>
      <c r="F8" s="11"/>
      <c r="G8" s="27">
        <v>45108</v>
      </c>
      <c r="H8" s="12">
        <v>3</v>
      </c>
      <c r="I8" s="13">
        <f>IF(AND(H8&gt;=$B$54,H8&lt;=$C$54),$D$54,IF(AND(H8&gt;=$B$55,H8&lt;=$C$55),$D$55,IF(H8&gt;=$B$56,$D$56,0)))</f>
        <v>0.05</v>
      </c>
      <c r="J8" s="11" t="s">
        <v>47</v>
      </c>
      <c r="K8" s="14"/>
      <c r="L8" s="14"/>
      <c r="M8" s="14"/>
      <c r="N8" s="14"/>
      <c r="O8" s="43" t="str">
        <f>30&amp;" "&amp;"June"&amp;" "&amp;(YEAR(G8)+IF(MONTH(G8)&gt;=7,1,0))</f>
        <v>30 June 2024</v>
      </c>
      <c r="P8" s="29">
        <f>EDATE(G8,(H8*12))-1</f>
        <v>46203</v>
      </c>
    </row>
    <row r="9" spans="1:18" x14ac:dyDescent="0.3">
      <c r="B9" s="44"/>
      <c r="C9" s="45"/>
      <c r="D9" s="30"/>
      <c r="E9" s="30"/>
      <c r="F9" s="30"/>
      <c r="G9" s="31"/>
      <c r="H9" s="32"/>
      <c r="I9" s="33"/>
      <c r="J9" s="30"/>
      <c r="K9" s="34"/>
      <c r="L9" s="34"/>
      <c r="M9" s="34"/>
      <c r="N9" s="34"/>
      <c r="O9" s="46"/>
      <c r="P9" s="35"/>
    </row>
    <row r="10" spans="1:18" x14ac:dyDescent="0.3">
      <c r="B10" s="44"/>
      <c r="C10" s="45"/>
      <c r="D10" s="30"/>
      <c r="E10" s="30"/>
      <c r="F10" s="30"/>
      <c r="G10" s="31"/>
      <c r="H10" s="32"/>
      <c r="I10" s="33"/>
      <c r="J10" s="30"/>
      <c r="K10" s="34"/>
      <c r="L10" s="34"/>
      <c r="M10" s="34"/>
      <c r="N10" s="34"/>
      <c r="O10" s="46"/>
      <c r="P10" s="35"/>
    </row>
    <row r="11" spans="1:18" x14ac:dyDescent="0.3"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</row>
    <row r="12" spans="1:18" ht="21.6" customHeight="1" thickBot="1" x14ac:dyDescent="0.35">
      <c r="B12" s="201" t="s">
        <v>69</v>
      </c>
      <c r="C12" s="201"/>
      <c r="D12" s="201"/>
      <c r="E12" s="201"/>
      <c r="F12" s="66"/>
      <c r="G12" s="66"/>
      <c r="H12" s="66"/>
      <c r="I12" s="66"/>
      <c r="J12" s="66"/>
    </row>
    <row r="13" spans="1:18" ht="33" customHeight="1" x14ac:dyDescent="0.3">
      <c r="B13" s="202" t="s">
        <v>55</v>
      </c>
      <c r="C13" s="203"/>
      <c r="D13" s="204" t="s">
        <v>52</v>
      </c>
      <c r="E13" s="205"/>
    </row>
    <row r="14" spans="1:18" ht="28.8" x14ac:dyDescent="0.3">
      <c r="B14" s="40" t="s">
        <v>74</v>
      </c>
      <c r="C14" s="40" t="s">
        <v>51</v>
      </c>
      <c r="D14" s="40" t="s">
        <v>75</v>
      </c>
      <c r="E14" s="40" t="s">
        <v>50</v>
      </c>
      <c r="H14" s="48"/>
    </row>
    <row r="15" spans="1:18" x14ac:dyDescent="0.3">
      <c r="B15" s="80"/>
      <c r="C15" s="75"/>
      <c r="D15" s="74">
        <f>$K$8-B15</f>
        <v>0</v>
      </c>
      <c r="E15" s="75"/>
      <c r="H15" s="48"/>
    </row>
    <row r="17" spans="1:12" x14ac:dyDescent="0.3">
      <c r="B17" s="72" t="s">
        <v>77</v>
      </c>
      <c r="C17" s="68"/>
      <c r="D17" s="68"/>
      <c r="E17" s="68"/>
      <c r="F17" s="72" t="s">
        <v>79</v>
      </c>
    </row>
    <row r="18" spans="1:12" x14ac:dyDescent="0.3">
      <c r="B18" s="72" t="s">
        <v>58</v>
      </c>
      <c r="C18" s="68"/>
      <c r="D18" s="68"/>
      <c r="E18" s="68"/>
      <c r="F18" s="72" t="s">
        <v>59</v>
      </c>
    </row>
    <row r="19" spans="1:12" x14ac:dyDescent="0.3">
      <c r="B19" s="72" t="s">
        <v>60</v>
      </c>
      <c r="C19" s="68"/>
      <c r="D19" s="68"/>
      <c r="E19" s="68"/>
      <c r="F19" s="72" t="s">
        <v>61</v>
      </c>
    </row>
    <row r="20" spans="1:12" x14ac:dyDescent="0.3">
      <c r="B20" s="72" t="s">
        <v>62</v>
      </c>
      <c r="C20" s="68"/>
      <c r="D20" s="68"/>
      <c r="E20" s="68"/>
      <c r="F20" s="72" t="s">
        <v>63</v>
      </c>
    </row>
    <row r="21" spans="1:12" x14ac:dyDescent="0.3">
      <c r="B21" s="72" t="s">
        <v>64</v>
      </c>
      <c r="C21" s="68"/>
      <c r="D21" s="68"/>
      <c r="E21" s="68"/>
      <c r="F21" s="72" t="s">
        <v>65</v>
      </c>
    </row>
    <row r="22" spans="1:12" x14ac:dyDescent="0.3">
      <c r="B22" s="72" t="s">
        <v>66</v>
      </c>
      <c r="C22" s="68"/>
      <c r="D22" s="68"/>
      <c r="E22" s="68"/>
      <c r="F22" s="72" t="s">
        <v>67</v>
      </c>
    </row>
    <row r="29" spans="1:12" x14ac:dyDescent="0.3">
      <c r="A29" s="77"/>
    </row>
    <row r="30" spans="1:12" ht="28.8" hidden="1" x14ac:dyDescent="0.3">
      <c r="A30" s="50" t="s">
        <v>9</v>
      </c>
      <c r="B30" s="49" t="s">
        <v>10</v>
      </c>
      <c r="C30" s="49" t="s">
        <v>11</v>
      </c>
      <c r="D30" s="49" t="s">
        <v>12</v>
      </c>
      <c r="E30" s="49" t="s">
        <v>13</v>
      </c>
      <c r="F30" s="50" t="s">
        <v>14</v>
      </c>
      <c r="G30" s="15" t="s">
        <v>5</v>
      </c>
      <c r="H30" s="49" t="s">
        <v>15</v>
      </c>
      <c r="I30" s="49" t="s">
        <v>16</v>
      </c>
      <c r="J30" s="49" t="s">
        <v>17</v>
      </c>
    </row>
    <row r="31" spans="1:12" hidden="1" x14ac:dyDescent="0.3">
      <c r="A31" s="15">
        <v>0</v>
      </c>
      <c r="B31" s="16"/>
      <c r="C31" s="16"/>
      <c r="D31" s="16"/>
      <c r="E31" s="16" t="s">
        <v>18</v>
      </c>
      <c r="F31" s="51"/>
      <c r="G31" s="52" t="s">
        <v>19</v>
      </c>
      <c r="H31" s="17" t="s">
        <v>20</v>
      </c>
      <c r="I31" s="53" t="s">
        <v>21</v>
      </c>
      <c r="J31" s="53" t="s">
        <v>22</v>
      </c>
    </row>
    <row r="32" spans="1:12" hidden="1" x14ac:dyDescent="0.3">
      <c r="A32" s="15">
        <v>1</v>
      </c>
      <c r="B32" s="18">
        <f>G8</f>
        <v>45108</v>
      </c>
      <c r="C32" s="18" t="str">
        <f>O8</f>
        <v>30 June 2024</v>
      </c>
      <c r="D32" s="19">
        <f>ROUNDUP(YEARFRAC(C32,B32),2)</f>
        <v>1</v>
      </c>
      <c r="E32" s="20">
        <f>E74</f>
        <v>0</v>
      </c>
      <c r="F32" s="28">
        <f>K8*D32</f>
        <v>0</v>
      </c>
      <c r="G32" s="21">
        <f>I8*E32*D32</f>
        <v>0</v>
      </c>
      <c r="H32" s="22">
        <f>E32-F32+G32</f>
        <v>0</v>
      </c>
      <c r="I32" s="23">
        <f>$E$32*D32/$H$8</f>
        <v>0</v>
      </c>
      <c r="J32" s="23">
        <f>E32-I32</f>
        <v>0</v>
      </c>
      <c r="L32" s="54"/>
    </row>
    <row r="33" spans="1:12" hidden="1" x14ac:dyDescent="0.3">
      <c r="A33" s="15">
        <v>2</v>
      </c>
      <c r="B33" s="18">
        <f>C32+1</f>
        <v>45474</v>
      </c>
      <c r="C33" s="18">
        <f>EDATE(B33,12)-1</f>
        <v>45838</v>
      </c>
      <c r="D33" s="19">
        <f>ROUNDUP(YEARFRAC(C33,B33),2)</f>
        <v>1</v>
      </c>
      <c r="E33" s="24">
        <f>H32</f>
        <v>0</v>
      </c>
      <c r="F33" s="23">
        <f>$K$8*D33</f>
        <v>0</v>
      </c>
      <c r="G33" s="21">
        <f>$I$8*E33*D33</f>
        <v>0</v>
      </c>
      <c r="H33" s="22">
        <f>E33-F33+G33</f>
        <v>0</v>
      </c>
      <c r="I33" s="23">
        <f>$E$32*D33/$H$8</f>
        <v>0</v>
      </c>
      <c r="J33" s="23">
        <f>J32-I33</f>
        <v>0</v>
      </c>
      <c r="L33" s="2"/>
    </row>
    <row r="34" spans="1:12" hidden="1" x14ac:dyDescent="0.3">
      <c r="A34" s="15">
        <v>3</v>
      </c>
      <c r="B34" s="18">
        <f t="shared" ref="B34:B35" si="0">C33+1</f>
        <v>45839</v>
      </c>
      <c r="C34" s="18">
        <f>EDATE(B34,12)-1</f>
        <v>46203</v>
      </c>
      <c r="D34" s="19">
        <f t="shared" ref="D34" si="1">ROUNDUP(YEARFRAC(C34,B34),2)</f>
        <v>1</v>
      </c>
      <c r="E34" s="24">
        <f>H33</f>
        <v>0</v>
      </c>
      <c r="F34" s="23">
        <f>$K$8*D34</f>
        <v>0</v>
      </c>
      <c r="G34" s="21">
        <f>$I$8*E34*D34</f>
        <v>0</v>
      </c>
      <c r="H34" s="22">
        <f>E34-F34+G34</f>
        <v>0</v>
      </c>
      <c r="I34" s="23">
        <f>$E$32*D34/$H$8</f>
        <v>0</v>
      </c>
      <c r="J34" s="23">
        <f t="shared" ref="J34:J35" si="2">J33-I34</f>
        <v>0</v>
      </c>
    </row>
    <row r="35" spans="1:12" hidden="1" x14ac:dyDescent="0.3">
      <c r="A35" s="15">
        <v>4</v>
      </c>
      <c r="B35" s="18">
        <f t="shared" si="0"/>
        <v>46204</v>
      </c>
      <c r="C35" s="18">
        <f>P8</f>
        <v>46203</v>
      </c>
      <c r="D35" s="19">
        <f>ROUNDUP(YEARFRAC(C35,B35),2)</f>
        <v>0.01</v>
      </c>
      <c r="E35" s="24">
        <f>H34</f>
        <v>0</v>
      </c>
      <c r="F35" s="23">
        <f>$K$8*D35</f>
        <v>0</v>
      </c>
      <c r="G35" s="21">
        <f>$I$8*E35</f>
        <v>0</v>
      </c>
      <c r="H35" s="22">
        <f>E35-F35+G35</f>
        <v>0</v>
      </c>
      <c r="I35" s="23">
        <f>$E$32*D35/$H$8</f>
        <v>0</v>
      </c>
      <c r="J35" s="23">
        <f t="shared" si="2"/>
        <v>0</v>
      </c>
    </row>
    <row r="36" spans="1:12" hidden="1" x14ac:dyDescent="0.3">
      <c r="A36" s="15">
        <v>5</v>
      </c>
      <c r="B36" s="18"/>
      <c r="C36" s="18"/>
      <c r="D36" s="19"/>
      <c r="E36" s="24"/>
      <c r="F36" s="23"/>
      <c r="G36" s="21"/>
      <c r="H36" s="22"/>
      <c r="I36" s="23"/>
      <c r="J36" s="23"/>
    </row>
    <row r="37" spans="1:12" hidden="1" x14ac:dyDescent="0.3">
      <c r="A37" s="15">
        <v>6</v>
      </c>
      <c r="B37" s="18"/>
      <c r="C37" s="18"/>
      <c r="D37" s="19"/>
      <c r="E37" s="24"/>
      <c r="F37" s="23"/>
      <c r="G37" s="21"/>
      <c r="H37" s="22"/>
      <c r="I37" s="23"/>
      <c r="J37" s="23"/>
    </row>
    <row r="38" spans="1:12" hidden="1" x14ac:dyDescent="0.3">
      <c r="A38" s="25">
        <v>7</v>
      </c>
      <c r="B38" s="18"/>
      <c r="C38" s="18"/>
      <c r="D38" s="19"/>
      <c r="E38" s="24"/>
      <c r="F38" s="23"/>
      <c r="G38" s="21"/>
      <c r="H38" s="22"/>
      <c r="I38" s="23"/>
      <c r="J38" s="23"/>
    </row>
    <row r="39" spans="1:12" hidden="1" x14ac:dyDescent="0.3">
      <c r="A39" s="15">
        <v>8</v>
      </c>
      <c r="B39" s="18"/>
      <c r="C39" s="18"/>
      <c r="D39" s="19"/>
      <c r="E39" s="24"/>
      <c r="F39" s="23"/>
      <c r="G39" s="21"/>
      <c r="H39" s="22"/>
      <c r="I39" s="23"/>
      <c r="J39" s="23"/>
    </row>
    <row r="40" spans="1:12" hidden="1" x14ac:dyDescent="0.3">
      <c r="A40" s="15">
        <v>9</v>
      </c>
      <c r="B40" s="18"/>
      <c r="C40" s="18"/>
      <c r="D40" s="19"/>
      <c r="E40" s="24"/>
      <c r="F40" s="23"/>
      <c r="G40" s="21"/>
      <c r="H40" s="22"/>
      <c r="I40" s="23"/>
      <c r="J40" s="23"/>
    </row>
    <row r="41" spans="1:12" hidden="1" x14ac:dyDescent="0.3">
      <c r="A41" s="15">
        <v>10</v>
      </c>
      <c r="B41" s="18"/>
      <c r="C41" s="18"/>
      <c r="D41" s="19"/>
      <c r="E41" s="24"/>
      <c r="F41" s="23"/>
      <c r="G41" s="21"/>
      <c r="H41" s="22"/>
      <c r="I41" s="23"/>
      <c r="J41" s="23"/>
    </row>
    <row r="42" spans="1:12" hidden="1" x14ac:dyDescent="0.3">
      <c r="A42" s="15">
        <v>11</v>
      </c>
      <c r="B42" s="18"/>
      <c r="C42" s="18"/>
      <c r="D42" s="19"/>
      <c r="E42" s="24"/>
      <c r="F42" s="23"/>
      <c r="G42" s="21"/>
      <c r="H42" s="22"/>
      <c r="I42" s="23"/>
      <c r="J42" s="23"/>
    </row>
    <row r="43" spans="1:12" hidden="1" x14ac:dyDescent="0.3">
      <c r="A43" s="77"/>
    </row>
    <row r="44" spans="1:12" hidden="1" x14ac:dyDescent="0.3">
      <c r="B44" s="3" t="s">
        <v>18</v>
      </c>
      <c r="C44" s="190" t="s">
        <v>23</v>
      </c>
      <c r="D44" s="190"/>
      <c r="E44" s="191" t="s">
        <v>24</v>
      </c>
      <c r="F44" s="192"/>
      <c r="G44" s="193"/>
      <c r="H44" s="56"/>
      <c r="I44" s="56"/>
    </row>
    <row r="45" spans="1:12" hidden="1" x14ac:dyDescent="0.3">
      <c r="B45" s="3" t="s">
        <v>19</v>
      </c>
      <c r="C45" s="190" t="s">
        <v>25</v>
      </c>
      <c r="D45" s="190"/>
      <c r="E45" s="69" t="s">
        <v>26</v>
      </c>
      <c r="F45" s="69"/>
      <c r="G45" s="69"/>
    </row>
    <row r="46" spans="1:12" hidden="1" x14ac:dyDescent="0.3">
      <c r="B46" s="3" t="s">
        <v>20</v>
      </c>
      <c r="C46" s="190" t="s">
        <v>27</v>
      </c>
      <c r="D46" s="190"/>
      <c r="E46" s="206" t="s">
        <v>28</v>
      </c>
      <c r="F46" s="207"/>
      <c r="G46" s="208"/>
    </row>
    <row r="47" spans="1:12" ht="18.75" hidden="1" customHeight="1" x14ac:dyDescent="0.3">
      <c r="A47" s="79"/>
      <c r="B47" s="3" t="s">
        <v>21</v>
      </c>
      <c r="C47" s="190" t="s">
        <v>29</v>
      </c>
      <c r="D47" s="190"/>
      <c r="E47" s="191" t="s">
        <v>30</v>
      </c>
      <c r="F47" s="192"/>
      <c r="G47" s="193"/>
    </row>
    <row r="48" spans="1:12" ht="18" hidden="1" x14ac:dyDescent="0.3">
      <c r="A48" s="79"/>
      <c r="B48" s="3" t="s">
        <v>22</v>
      </c>
      <c r="C48" s="190" t="s">
        <v>31</v>
      </c>
      <c r="D48" s="190"/>
      <c r="E48" s="191" t="s">
        <v>32</v>
      </c>
      <c r="F48" s="192"/>
      <c r="G48" s="193"/>
    </row>
    <row r="49" spans="2:17" ht="15.75" hidden="1" customHeight="1" x14ac:dyDescent="0.3"/>
    <row r="50" spans="2:17" hidden="1" x14ac:dyDescent="0.3"/>
    <row r="51" spans="2:17" hidden="1" x14ac:dyDescent="0.3">
      <c r="B51" s="211" t="s">
        <v>33</v>
      </c>
      <c r="C51" s="212"/>
      <c r="D51" s="213"/>
    </row>
    <row r="52" spans="2:17" hidden="1" x14ac:dyDescent="0.3">
      <c r="B52" s="214" t="s">
        <v>34</v>
      </c>
      <c r="C52" s="215"/>
      <c r="D52" s="216"/>
    </row>
    <row r="53" spans="2:17" hidden="1" x14ac:dyDescent="0.3">
      <c r="B53" s="217" t="s">
        <v>35</v>
      </c>
      <c r="C53" s="218"/>
      <c r="D53" s="4" t="s">
        <v>36</v>
      </c>
    </row>
    <row r="54" spans="2:17" hidden="1" x14ac:dyDescent="0.3">
      <c r="B54" s="57">
        <v>2</v>
      </c>
      <c r="C54" s="57">
        <v>5</v>
      </c>
      <c r="D54" s="5">
        <v>0.05</v>
      </c>
    </row>
    <row r="55" spans="2:17" hidden="1" x14ac:dyDescent="0.3">
      <c r="B55" s="58">
        <v>6</v>
      </c>
      <c r="C55" s="58">
        <v>10</v>
      </c>
      <c r="D55" s="6">
        <v>5.5E-2</v>
      </c>
    </row>
    <row r="56" spans="2:17" hidden="1" x14ac:dyDescent="0.3">
      <c r="B56" s="58">
        <v>11</v>
      </c>
      <c r="C56" s="58" t="s">
        <v>37</v>
      </c>
      <c r="D56" s="5">
        <v>0.06</v>
      </c>
    </row>
    <row r="57" spans="2:17" hidden="1" x14ac:dyDescent="0.3"/>
    <row r="58" spans="2:17" hidden="1" x14ac:dyDescent="0.3"/>
    <row r="59" spans="2:17" hidden="1" x14ac:dyDescent="0.3"/>
    <row r="60" spans="2:17" hidden="1" x14ac:dyDescent="0.3">
      <c r="B60" s="7" t="s">
        <v>38</v>
      </c>
      <c r="C60" s="55"/>
      <c r="D60" s="56"/>
      <c r="E60" s="56"/>
    </row>
    <row r="61" spans="2:17" hidden="1" x14ac:dyDescent="0.3">
      <c r="B61" s="55"/>
      <c r="C61" s="55"/>
      <c r="D61" s="56"/>
      <c r="E61" s="56"/>
    </row>
    <row r="62" spans="2:17" hidden="1" x14ac:dyDescent="0.3">
      <c r="B62" s="219" t="s">
        <v>9</v>
      </c>
      <c r="C62" s="221" t="s">
        <v>39</v>
      </c>
      <c r="D62" s="8" t="s">
        <v>40</v>
      </c>
      <c r="E62" s="219" t="s">
        <v>41</v>
      </c>
    </row>
    <row r="63" spans="2:17" ht="27" hidden="1" customHeight="1" x14ac:dyDescent="0.3">
      <c r="B63" s="220"/>
      <c r="C63" s="222"/>
      <c r="D63" s="59">
        <f>I8</f>
        <v>0.05</v>
      </c>
      <c r="E63" s="220"/>
    </row>
    <row r="64" spans="2:17" hidden="1" x14ac:dyDescent="0.3">
      <c r="B64" s="60" t="s">
        <v>42</v>
      </c>
      <c r="C64" s="9">
        <f t="shared" ref="C64:C66" si="3">$K$8</f>
        <v>0</v>
      </c>
      <c r="D64" s="54">
        <f>1/(1+$D$63)</f>
        <v>0.95238095238095233</v>
      </c>
      <c r="E64" s="61">
        <f t="shared" ref="E64:E66" si="4">D64*C64</f>
        <v>0</v>
      </c>
      <c r="F64" s="209" t="s">
        <v>53</v>
      </c>
      <c r="G64" s="210"/>
      <c r="H64" s="210"/>
      <c r="I64" s="210"/>
      <c r="J64" s="210"/>
      <c r="K64" s="210"/>
      <c r="L64" s="210"/>
      <c r="M64" s="210"/>
      <c r="N64" s="210"/>
      <c r="O64" s="210"/>
      <c r="P64" s="210"/>
      <c r="Q64" s="210"/>
    </row>
    <row r="65" spans="2:6" hidden="1" x14ac:dyDescent="0.3">
      <c r="B65" s="60" t="s">
        <v>43</v>
      </c>
      <c r="C65" s="9">
        <f t="shared" si="3"/>
        <v>0</v>
      </c>
      <c r="D65" s="54">
        <f>1/(1+$D$63)^2</f>
        <v>0.90702947845804982</v>
      </c>
      <c r="E65" s="61">
        <f t="shared" si="4"/>
        <v>0</v>
      </c>
    </row>
    <row r="66" spans="2:6" hidden="1" x14ac:dyDescent="0.3">
      <c r="B66" s="60" t="s">
        <v>44</v>
      </c>
      <c r="C66" s="9">
        <f t="shared" si="3"/>
        <v>0</v>
      </c>
      <c r="D66" s="54">
        <f>1/(1+$D$63)^3</f>
        <v>0.86383759853147601</v>
      </c>
      <c r="E66" s="61">
        <f t="shared" si="4"/>
        <v>0</v>
      </c>
    </row>
    <row r="67" spans="2:6" hidden="1" x14ac:dyDescent="0.3">
      <c r="B67" s="60"/>
      <c r="C67" s="9"/>
      <c r="D67" s="54"/>
      <c r="E67" s="61"/>
    </row>
    <row r="68" spans="2:6" hidden="1" x14ac:dyDescent="0.3">
      <c r="B68" s="60"/>
      <c r="C68" s="9"/>
      <c r="D68" s="54"/>
      <c r="E68" s="61"/>
    </row>
    <row r="69" spans="2:6" hidden="1" x14ac:dyDescent="0.3">
      <c r="B69" s="60"/>
      <c r="C69" s="9"/>
      <c r="D69" s="54"/>
      <c r="E69" s="61"/>
    </row>
    <row r="70" spans="2:6" hidden="1" x14ac:dyDescent="0.3">
      <c r="B70" s="60"/>
      <c r="C70" s="9"/>
      <c r="D70" s="54"/>
      <c r="E70" s="61"/>
    </row>
    <row r="71" spans="2:6" hidden="1" x14ac:dyDescent="0.3">
      <c r="B71" s="60"/>
      <c r="C71" s="9"/>
      <c r="D71" s="54"/>
      <c r="E71" s="61"/>
    </row>
    <row r="72" spans="2:6" hidden="1" x14ac:dyDescent="0.3">
      <c r="B72" s="60"/>
      <c r="C72" s="9"/>
      <c r="D72" s="54"/>
      <c r="E72" s="61"/>
    </row>
    <row r="73" spans="2:6" hidden="1" x14ac:dyDescent="0.3">
      <c r="B73" s="60"/>
      <c r="C73" s="9"/>
      <c r="D73" s="54"/>
      <c r="E73" s="61"/>
    </row>
    <row r="74" spans="2:6" ht="15" hidden="1" thickBot="1" x14ac:dyDescent="0.35">
      <c r="B74" s="37"/>
      <c r="C74" s="10">
        <f>SUM(C64:C73)</f>
        <v>0</v>
      </c>
      <c r="D74" s="56"/>
      <c r="E74" s="10">
        <f>SUM(E64:E73)</f>
        <v>0</v>
      </c>
      <c r="F74" s="37"/>
    </row>
    <row r="75" spans="2:6" ht="15" hidden="1" thickBot="1" x14ac:dyDescent="0.35">
      <c r="B75" s="62"/>
      <c r="C75" s="63"/>
      <c r="D75" s="64"/>
      <c r="E75" s="65"/>
    </row>
  </sheetData>
  <sheetProtection algorithmName="SHA-512" hashValue="hNz5Lv1m73Wn6Lh3mMI2oE6xG/u0ibn0IlgOnP13EYP6k9zeTudy5AmebSHrShYebV0eB+hcBwQ/GWVVqSinEg==" saltValue="SjjSzH4nw+6mXb/iHu9eWQ==" spinCount="100000" sheet="1" objects="1" scenarios="1"/>
  <mergeCells count="23">
    <mergeCell ref="F64:Q64"/>
    <mergeCell ref="C48:D48"/>
    <mergeCell ref="E48:G48"/>
    <mergeCell ref="B51:D51"/>
    <mergeCell ref="B52:D52"/>
    <mergeCell ref="B53:C53"/>
    <mergeCell ref="B62:B63"/>
    <mergeCell ref="C62:C63"/>
    <mergeCell ref="E62:E63"/>
    <mergeCell ref="C47:D47"/>
    <mergeCell ref="E47:G47"/>
    <mergeCell ref="A1:L1"/>
    <mergeCell ref="A2:L2"/>
    <mergeCell ref="B4:K4"/>
    <mergeCell ref="K6:N6"/>
    <mergeCell ref="B12:E12"/>
    <mergeCell ref="B13:C13"/>
    <mergeCell ref="D13:E13"/>
    <mergeCell ref="C44:D44"/>
    <mergeCell ref="E44:G44"/>
    <mergeCell ref="C45:D45"/>
    <mergeCell ref="C46:D46"/>
    <mergeCell ref="E46:G46"/>
  </mergeCells>
  <dataValidations count="3">
    <dataValidation type="list" allowBlank="1" showInputMessage="1" showErrorMessage="1" sqref="H8:H10" xr:uid="{2DDDB017-8EFE-40DD-A6D8-0C3010886AE8}">
      <formula1>"Select,1,2,3,4,5,6,7,8,9,10,11,12,13,14,15,16,17,18,19,20"</formula1>
    </dataValidation>
    <dataValidation type="list" allowBlank="1" showInputMessage="1" showErrorMessage="1" sqref="J8:J10" xr:uid="{F69095A7-E27A-43EC-89D2-296A860C4877}">
      <formula1>"Select, Monthly, Quarterly, Semi-Annual, Annual"</formula1>
    </dataValidation>
    <dataValidation type="list" allowBlank="1" showInputMessage="1" showErrorMessage="1" sqref="D8:D10" xr:uid="{B52764E1-F530-4323-BB43-546A229BC593}">
      <formula1>"Select,Dwellings (Residential),Building other than dwellings,Other Sructures, Transport Equipments,Other Machinery &amp; Equipment,Other Assets (Snifer Dogs),Land"</formula1>
    </dataValidation>
  </dataValidations>
  <pageMargins left="0.33" right="0.17" top="0.75" bottom="0.75" header="0.3" footer="0.3"/>
  <pageSetup paperSize="9" scale="41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42CF3-00F3-4A0B-AAA7-7C9D8E080E6E}">
  <sheetPr>
    <pageSetUpPr fitToPage="1"/>
  </sheetPr>
  <dimension ref="A1:R75"/>
  <sheetViews>
    <sheetView zoomScale="120" zoomScaleNormal="120" workbookViewId="0">
      <selection activeCell="D3" sqref="D3"/>
    </sheetView>
  </sheetViews>
  <sheetFormatPr defaultColWidth="9.109375" defaultRowHeight="14.4" x14ac:dyDescent="0.3"/>
  <cols>
    <col min="1" max="1" width="4.21875" style="55" customWidth="1"/>
    <col min="2" max="2" width="19.109375" customWidth="1"/>
    <col min="3" max="3" width="20.21875" customWidth="1"/>
    <col min="4" max="4" width="21.109375" customWidth="1"/>
    <col min="5" max="5" width="25.44140625" customWidth="1"/>
    <col min="6" max="6" width="25.88671875" customWidth="1"/>
    <col min="7" max="7" width="23.6640625" customWidth="1"/>
    <col min="8" max="8" width="15.109375" customWidth="1"/>
    <col min="9" max="9" width="26.5546875" hidden="1" customWidth="1"/>
    <col min="10" max="10" width="23" customWidth="1"/>
    <col min="11" max="11" width="15.33203125" bestFit="1" customWidth="1"/>
    <col min="12" max="12" width="16.33203125" customWidth="1"/>
    <col min="13" max="13" width="14.33203125" bestFit="1" customWidth="1"/>
    <col min="14" max="14" width="12.33203125" customWidth="1"/>
    <col min="15" max="15" width="19.21875" customWidth="1"/>
    <col min="16" max="16" width="17.109375" customWidth="1"/>
    <col min="17" max="17" width="19.109375" customWidth="1"/>
    <col min="18" max="18" width="18.33203125" customWidth="1"/>
    <col min="19" max="19" width="16.33203125" customWidth="1"/>
    <col min="20" max="20" width="18.21875" customWidth="1"/>
  </cols>
  <sheetData>
    <row r="1" spans="1:18" ht="21" x14ac:dyDescent="0.4">
      <c r="A1" s="194" t="s">
        <v>48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P1" s="26" t="s">
        <v>45</v>
      </c>
    </row>
    <row r="2" spans="1:18" ht="21" x14ac:dyDescent="0.4">
      <c r="A2" s="196" t="s">
        <v>56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</row>
    <row r="3" spans="1:18" ht="21" x14ac:dyDescent="0.4">
      <c r="A3" s="76"/>
      <c r="B3" s="73" t="s">
        <v>78</v>
      </c>
      <c r="C3" s="70"/>
      <c r="D3" s="36"/>
      <c r="E3" s="70"/>
      <c r="F3" s="70"/>
      <c r="G3" s="70"/>
      <c r="H3" s="70"/>
      <c r="I3" s="70"/>
      <c r="J3" s="70"/>
      <c r="K3" s="70"/>
      <c r="L3" s="70"/>
    </row>
    <row r="4" spans="1:18" ht="92.4" customHeight="1" x14ac:dyDescent="0.3">
      <c r="A4" s="77"/>
      <c r="B4" s="197" t="s">
        <v>80</v>
      </c>
      <c r="C4" s="197"/>
      <c r="D4" s="197"/>
      <c r="E4" s="197"/>
      <c r="F4" s="197"/>
      <c r="G4" s="197"/>
      <c r="H4" s="197"/>
      <c r="I4" s="197"/>
      <c r="J4" s="197"/>
      <c r="K4" s="197"/>
      <c r="R4" s="38"/>
    </row>
    <row r="5" spans="1:18" ht="19.2" customHeight="1" thickBot="1" x14ac:dyDescent="0.35">
      <c r="A5" s="77"/>
      <c r="B5" s="67"/>
      <c r="D5" s="71"/>
      <c r="E5" s="71"/>
      <c r="F5" s="71"/>
      <c r="G5" s="71"/>
      <c r="H5" s="71"/>
      <c r="I5" s="71"/>
      <c r="J5" s="71"/>
      <c r="K5" s="71"/>
    </row>
    <row r="6" spans="1:18" ht="18" x14ac:dyDescent="0.35">
      <c r="A6" s="77"/>
      <c r="C6" s="1"/>
      <c r="K6" s="198" t="s">
        <v>49</v>
      </c>
      <c r="L6" s="199"/>
      <c r="M6" s="199"/>
      <c r="N6" s="200"/>
    </row>
    <row r="7" spans="1:18" s="41" customFormat="1" ht="43.2" x14ac:dyDescent="0.3">
      <c r="A7" s="40" t="s">
        <v>0</v>
      </c>
      <c r="B7" s="40" t="s">
        <v>54</v>
      </c>
      <c r="C7" s="40" t="s">
        <v>76</v>
      </c>
      <c r="D7" s="39" t="s">
        <v>46</v>
      </c>
      <c r="E7" s="39" t="s">
        <v>1</v>
      </c>
      <c r="F7" s="39" t="s">
        <v>68</v>
      </c>
      <c r="G7" s="39" t="s">
        <v>2</v>
      </c>
      <c r="H7" s="40" t="s">
        <v>3</v>
      </c>
      <c r="I7" s="39" t="s">
        <v>5</v>
      </c>
      <c r="J7" s="39" t="s">
        <v>6</v>
      </c>
      <c r="K7" s="40" t="s">
        <v>70</v>
      </c>
      <c r="L7" s="40" t="s">
        <v>71</v>
      </c>
      <c r="M7" s="40" t="s">
        <v>72</v>
      </c>
      <c r="N7" s="40" t="s">
        <v>73</v>
      </c>
      <c r="O7" s="39" t="s">
        <v>7</v>
      </c>
      <c r="P7" s="40" t="s">
        <v>4</v>
      </c>
    </row>
    <row r="8" spans="1:18" x14ac:dyDescent="0.3">
      <c r="A8" s="78">
        <v>1</v>
      </c>
      <c r="B8" s="42"/>
      <c r="C8" s="42"/>
      <c r="D8" s="11" t="s">
        <v>8</v>
      </c>
      <c r="E8" s="11"/>
      <c r="F8" s="11"/>
      <c r="G8" s="27">
        <v>45108</v>
      </c>
      <c r="H8" s="12">
        <v>3</v>
      </c>
      <c r="I8" s="13">
        <f>IF(AND(H8&gt;=$B$54,H8&lt;=$C$54),$D$54,IF(AND(H8&gt;=$B$55,H8&lt;=$C$55),$D$55,IF(H8&gt;=$B$56,$D$56,0)))</f>
        <v>0.05</v>
      </c>
      <c r="J8" s="11" t="s">
        <v>47</v>
      </c>
      <c r="K8" s="14"/>
      <c r="L8" s="14"/>
      <c r="M8" s="14"/>
      <c r="N8" s="14"/>
      <c r="O8" s="43" t="str">
        <f>30&amp;" "&amp;"June"&amp;" "&amp;(YEAR(G8)+IF(MONTH(G8)&gt;=7,1,0))</f>
        <v>30 June 2024</v>
      </c>
      <c r="P8" s="29">
        <f>EDATE(G8,(H8*12))-1</f>
        <v>46203</v>
      </c>
    </row>
    <row r="9" spans="1:18" x14ac:dyDescent="0.3">
      <c r="B9" s="44"/>
      <c r="C9" s="45"/>
      <c r="D9" s="30"/>
      <c r="E9" s="30"/>
      <c r="F9" s="30"/>
      <c r="G9" s="31"/>
      <c r="H9" s="32"/>
      <c r="I9" s="33"/>
      <c r="J9" s="30"/>
      <c r="K9" s="34"/>
      <c r="L9" s="34"/>
      <c r="M9" s="34"/>
      <c r="N9" s="34"/>
      <c r="O9" s="46"/>
      <c r="P9" s="35"/>
    </row>
    <row r="10" spans="1:18" x14ac:dyDescent="0.3">
      <c r="B10" s="44"/>
      <c r="C10" s="45"/>
      <c r="D10" s="30"/>
      <c r="E10" s="30"/>
      <c r="F10" s="30"/>
      <c r="G10" s="31"/>
      <c r="H10" s="32"/>
      <c r="I10" s="33"/>
      <c r="J10" s="30"/>
      <c r="K10" s="34"/>
      <c r="L10" s="34"/>
      <c r="M10" s="34"/>
      <c r="N10" s="34"/>
      <c r="O10" s="46"/>
      <c r="P10" s="35"/>
    </row>
    <row r="11" spans="1:18" x14ac:dyDescent="0.3"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</row>
    <row r="12" spans="1:18" ht="21.6" customHeight="1" thickBot="1" x14ac:dyDescent="0.35">
      <c r="B12" s="201" t="s">
        <v>69</v>
      </c>
      <c r="C12" s="201"/>
      <c r="D12" s="201"/>
      <c r="E12" s="201"/>
      <c r="F12" s="66"/>
      <c r="G12" s="66"/>
      <c r="H12" s="66"/>
      <c r="I12" s="66"/>
      <c r="J12" s="66"/>
    </row>
    <row r="13" spans="1:18" ht="33" customHeight="1" x14ac:dyDescent="0.3">
      <c r="B13" s="202" t="s">
        <v>55</v>
      </c>
      <c r="C13" s="203"/>
      <c r="D13" s="204" t="s">
        <v>52</v>
      </c>
      <c r="E13" s="205"/>
    </row>
    <row r="14" spans="1:18" ht="28.8" x14ac:dyDescent="0.3">
      <c r="B14" s="40" t="s">
        <v>74</v>
      </c>
      <c r="C14" s="40" t="s">
        <v>51</v>
      </c>
      <c r="D14" s="40" t="s">
        <v>75</v>
      </c>
      <c r="E14" s="40" t="s">
        <v>50</v>
      </c>
      <c r="H14" s="48"/>
    </row>
    <row r="15" spans="1:18" x14ac:dyDescent="0.3">
      <c r="B15" s="80"/>
      <c r="C15" s="75"/>
      <c r="D15" s="74">
        <f>$K$8-B15</f>
        <v>0</v>
      </c>
      <c r="E15" s="75"/>
      <c r="H15" s="48"/>
    </row>
    <row r="17" spans="1:12" x14ac:dyDescent="0.3">
      <c r="B17" s="72" t="s">
        <v>77</v>
      </c>
      <c r="C17" s="68"/>
      <c r="D17" s="68"/>
      <c r="E17" s="68"/>
      <c r="F17" s="72" t="s">
        <v>57</v>
      </c>
    </row>
    <row r="18" spans="1:12" x14ac:dyDescent="0.3">
      <c r="B18" s="72" t="s">
        <v>58</v>
      </c>
      <c r="C18" s="68"/>
      <c r="D18" s="68"/>
      <c r="E18" s="68"/>
      <c r="F18" s="72" t="s">
        <v>59</v>
      </c>
    </row>
    <row r="19" spans="1:12" x14ac:dyDescent="0.3">
      <c r="B19" s="72" t="s">
        <v>60</v>
      </c>
      <c r="C19" s="68"/>
      <c r="D19" s="68"/>
      <c r="E19" s="68"/>
      <c r="F19" s="72" t="s">
        <v>61</v>
      </c>
    </row>
    <row r="20" spans="1:12" x14ac:dyDescent="0.3">
      <c r="B20" s="72" t="s">
        <v>62</v>
      </c>
      <c r="C20" s="68"/>
      <c r="D20" s="68"/>
      <c r="E20" s="68"/>
      <c r="F20" s="72" t="s">
        <v>63</v>
      </c>
    </row>
    <row r="21" spans="1:12" x14ac:dyDescent="0.3">
      <c r="B21" s="72" t="s">
        <v>64</v>
      </c>
      <c r="C21" s="68"/>
      <c r="D21" s="68"/>
      <c r="E21" s="68"/>
      <c r="F21" s="72" t="s">
        <v>65</v>
      </c>
    </row>
    <row r="22" spans="1:12" x14ac:dyDescent="0.3">
      <c r="B22" s="72" t="s">
        <v>66</v>
      </c>
      <c r="C22" s="68"/>
      <c r="D22" s="68"/>
      <c r="E22" s="68"/>
      <c r="F22" s="72" t="s">
        <v>67</v>
      </c>
    </row>
    <row r="29" spans="1:12" x14ac:dyDescent="0.3">
      <c r="A29" s="77"/>
    </row>
    <row r="30" spans="1:12" ht="28.8" hidden="1" x14ac:dyDescent="0.3">
      <c r="A30" s="50" t="s">
        <v>9</v>
      </c>
      <c r="B30" s="49" t="s">
        <v>10</v>
      </c>
      <c r="C30" s="49" t="s">
        <v>11</v>
      </c>
      <c r="D30" s="49" t="s">
        <v>12</v>
      </c>
      <c r="E30" s="49" t="s">
        <v>13</v>
      </c>
      <c r="F30" s="50" t="s">
        <v>14</v>
      </c>
      <c r="G30" s="15" t="s">
        <v>5</v>
      </c>
      <c r="H30" s="49" t="s">
        <v>15</v>
      </c>
      <c r="I30" s="49" t="s">
        <v>16</v>
      </c>
      <c r="J30" s="49" t="s">
        <v>17</v>
      </c>
    </row>
    <row r="31" spans="1:12" hidden="1" x14ac:dyDescent="0.3">
      <c r="A31" s="15">
        <v>0</v>
      </c>
      <c r="B31" s="16"/>
      <c r="C31" s="16"/>
      <c r="D31" s="16"/>
      <c r="E31" s="16" t="s">
        <v>18</v>
      </c>
      <c r="F31" s="51"/>
      <c r="G31" s="52" t="s">
        <v>19</v>
      </c>
      <c r="H31" s="17" t="s">
        <v>20</v>
      </c>
      <c r="I31" s="53" t="s">
        <v>21</v>
      </c>
      <c r="J31" s="53" t="s">
        <v>22</v>
      </c>
    </row>
    <row r="32" spans="1:12" hidden="1" x14ac:dyDescent="0.3">
      <c r="A32" s="15">
        <v>1</v>
      </c>
      <c r="B32" s="18">
        <f>G8</f>
        <v>45108</v>
      </c>
      <c r="C32" s="18" t="str">
        <f>O8</f>
        <v>30 June 2024</v>
      </c>
      <c r="D32" s="19">
        <f>ROUNDUP(YEARFRAC(C32,B32),2)</f>
        <v>1</v>
      </c>
      <c r="E32" s="20">
        <f>E74</f>
        <v>0</v>
      </c>
      <c r="F32" s="28">
        <f>K8*D32</f>
        <v>0</v>
      </c>
      <c r="G32" s="21">
        <f>I8*E32*D32</f>
        <v>0</v>
      </c>
      <c r="H32" s="22">
        <f>E32-F32+G32</f>
        <v>0</v>
      </c>
      <c r="I32" s="23">
        <f>$E$32*D32/$H$8</f>
        <v>0</v>
      </c>
      <c r="J32" s="23">
        <f>E32-I32</f>
        <v>0</v>
      </c>
      <c r="L32" s="54"/>
    </row>
    <row r="33" spans="1:12" hidden="1" x14ac:dyDescent="0.3">
      <c r="A33" s="15">
        <v>2</v>
      </c>
      <c r="B33" s="18">
        <f>C32+1</f>
        <v>45474</v>
      </c>
      <c r="C33" s="18">
        <f>EDATE(B33,12)-1</f>
        <v>45838</v>
      </c>
      <c r="D33" s="19">
        <f>ROUNDUP(YEARFRAC(C33,B33),2)</f>
        <v>1</v>
      </c>
      <c r="E33" s="24">
        <f>H32</f>
        <v>0</v>
      </c>
      <c r="F33" s="23">
        <f>$K$8*D33</f>
        <v>0</v>
      </c>
      <c r="G33" s="21">
        <f>$I$8*E33*D33</f>
        <v>0</v>
      </c>
      <c r="H33" s="22">
        <f>E33-F33+G33</f>
        <v>0</v>
      </c>
      <c r="I33" s="23">
        <f>$E$32*D33/$H$8</f>
        <v>0</v>
      </c>
      <c r="J33" s="23">
        <f>J32-I33</f>
        <v>0</v>
      </c>
      <c r="L33" s="2"/>
    </row>
    <row r="34" spans="1:12" hidden="1" x14ac:dyDescent="0.3">
      <c r="A34" s="15">
        <v>3</v>
      </c>
      <c r="B34" s="18">
        <f t="shared" ref="B34:B35" si="0">C33+1</f>
        <v>45839</v>
      </c>
      <c r="C34" s="18">
        <f>EDATE(B34,12)-1</f>
        <v>46203</v>
      </c>
      <c r="D34" s="19">
        <f t="shared" ref="D34" si="1">ROUNDUP(YEARFRAC(C34,B34),2)</f>
        <v>1</v>
      </c>
      <c r="E34" s="24">
        <f>H33</f>
        <v>0</v>
      </c>
      <c r="F34" s="23">
        <f>$K$8*D34</f>
        <v>0</v>
      </c>
      <c r="G34" s="21">
        <f>$I$8*E34*D34</f>
        <v>0</v>
      </c>
      <c r="H34" s="22">
        <f>E34-F34+G34</f>
        <v>0</v>
      </c>
      <c r="I34" s="23">
        <f>$E$32*D34/$H$8</f>
        <v>0</v>
      </c>
      <c r="J34" s="23">
        <f t="shared" ref="J34:J35" si="2">J33-I34</f>
        <v>0</v>
      </c>
    </row>
    <row r="35" spans="1:12" hidden="1" x14ac:dyDescent="0.3">
      <c r="A35" s="15">
        <v>4</v>
      </c>
      <c r="B35" s="18">
        <f t="shared" si="0"/>
        <v>46204</v>
      </c>
      <c r="C35" s="18">
        <f>P8</f>
        <v>46203</v>
      </c>
      <c r="D35" s="19">
        <f>ROUNDUP(YEARFRAC(C35,B35),2)</f>
        <v>0.01</v>
      </c>
      <c r="E35" s="24">
        <f>H34</f>
        <v>0</v>
      </c>
      <c r="F35" s="23">
        <f>$K$8*D35</f>
        <v>0</v>
      </c>
      <c r="G35" s="21">
        <f>$I$8*E35</f>
        <v>0</v>
      </c>
      <c r="H35" s="22">
        <f>E35-F35+G35</f>
        <v>0</v>
      </c>
      <c r="I35" s="23">
        <f>$E$32*D35/$H$8</f>
        <v>0</v>
      </c>
      <c r="J35" s="23">
        <f t="shared" si="2"/>
        <v>0</v>
      </c>
    </row>
    <row r="36" spans="1:12" hidden="1" x14ac:dyDescent="0.3">
      <c r="A36" s="15">
        <v>5</v>
      </c>
      <c r="B36" s="18"/>
      <c r="C36" s="18"/>
      <c r="D36" s="19"/>
      <c r="E36" s="24"/>
      <c r="F36" s="23"/>
      <c r="G36" s="21"/>
      <c r="H36" s="22"/>
      <c r="I36" s="23"/>
      <c r="J36" s="23"/>
    </row>
    <row r="37" spans="1:12" hidden="1" x14ac:dyDescent="0.3">
      <c r="A37" s="15">
        <v>6</v>
      </c>
      <c r="B37" s="18"/>
      <c r="C37" s="18"/>
      <c r="D37" s="19"/>
      <c r="E37" s="24"/>
      <c r="F37" s="23"/>
      <c r="G37" s="21"/>
      <c r="H37" s="22"/>
      <c r="I37" s="23"/>
      <c r="J37" s="23"/>
    </row>
    <row r="38" spans="1:12" hidden="1" x14ac:dyDescent="0.3">
      <c r="A38" s="25">
        <v>7</v>
      </c>
      <c r="B38" s="18"/>
      <c r="C38" s="18"/>
      <c r="D38" s="19"/>
      <c r="E38" s="24"/>
      <c r="F38" s="23"/>
      <c r="G38" s="21"/>
      <c r="H38" s="22"/>
      <c r="I38" s="23"/>
      <c r="J38" s="23"/>
    </row>
    <row r="39" spans="1:12" hidden="1" x14ac:dyDescent="0.3">
      <c r="A39" s="15">
        <v>8</v>
      </c>
      <c r="B39" s="18"/>
      <c r="C39" s="18"/>
      <c r="D39" s="19"/>
      <c r="E39" s="24"/>
      <c r="F39" s="23"/>
      <c r="G39" s="21"/>
      <c r="H39" s="22"/>
      <c r="I39" s="23"/>
      <c r="J39" s="23"/>
    </row>
    <row r="40" spans="1:12" hidden="1" x14ac:dyDescent="0.3">
      <c r="A40" s="15">
        <v>9</v>
      </c>
      <c r="B40" s="18"/>
      <c r="C40" s="18"/>
      <c r="D40" s="19"/>
      <c r="E40" s="24"/>
      <c r="F40" s="23"/>
      <c r="G40" s="21"/>
      <c r="H40" s="22"/>
      <c r="I40" s="23"/>
      <c r="J40" s="23"/>
    </row>
    <row r="41" spans="1:12" hidden="1" x14ac:dyDescent="0.3">
      <c r="A41" s="15">
        <v>10</v>
      </c>
      <c r="B41" s="18"/>
      <c r="C41" s="18"/>
      <c r="D41" s="19"/>
      <c r="E41" s="24"/>
      <c r="F41" s="23"/>
      <c r="G41" s="21"/>
      <c r="H41" s="22"/>
      <c r="I41" s="23"/>
      <c r="J41" s="23"/>
    </row>
    <row r="42" spans="1:12" hidden="1" x14ac:dyDescent="0.3">
      <c r="A42" s="15">
        <v>11</v>
      </c>
      <c r="B42" s="18"/>
      <c r="C42" s="18"/>
      <c r="D42" s="19"/>
      <c r="E42" s="24"/>
      <c r="F42" s="23"/>
      <c r="G42" s="21"/>
      <c r="H42" s="22"/>
      <c r="I42" s="23"/>
      <c r="J42" s="23"/>
    </row>
    <row r="43" spans="1:12" hidden="1" x14ac:dyDescent="0.3">
      <c r="A43" s="77"/>
    </row>
    <row r="44" spans="1:12" hidden="1" x14ac:dyDescent="0.3">
      <c r="B44" s="3" t="s">
        <v>18</v>
      </c>
      <c r="C44" s="190" t="s">
        <v>23</v>
      </c>
      <c r="D44" s="190"/>
      <c r="E44" s="191" t="s">
        <v>24</v>
      </c>
      <c r="F44" s="192"/>
      <c r="G44" s="193"/>
      <c r="H44" s="56"/>
      <c r="I44" s="56"/>
    </row>
    <row r="45" spans="1:12" hidden="1" x14ac:dyDescent="0.3">
      <c r="B45" s="3" t="s">
        <v>19</v>
      </c>
      <c r="C45" s="190" t="s">
        <v>25</v>
      </c>
      <c r="D45" s="190"/>
      <c r="E45" s="69" t="s">
        <v>26</v>
      </c>
      <c r="F45" s="69"/>
      <c r="G45" s="69"/>
    </row>
    <row r="46" spans="1:12" hidden="1" x14ac:dyDescent="0.3">
      <c r="B46" s="3" t="s">
        <v>20</v>
      </c>
      <c r="C46" s="190" t="s">
        <v>27</v>
      </c>
      <c r="D46" s="190"/>
      <c r="E46" s="206" t="s">
        <v>28</v>
      </c>
      <c r="F46" s="207"/>
      <c r="G46" s="208"/>
    </row>
    <row r="47" spans="1:12" ht="18.75" hidden="1" customHeight="1" x14ac:dyDescent="0.3">
      <c r="A47" s="79"/>
      <c r="B47" s="3" t="s">
        <v>21</v>
      </c>
      <c r="C47" s="190" t="s">
        <v>29</v>
      </c>
      <c r="D47" s="190"/>
      <c r="E47" s="191" t="s">
        <v>30</v>
      </c>
      <c r="F47" s="192"/>
      <c r="G47" s="193"/>
    </row>
    <row r="48" spans="1:12" ht="18" hidden="1" x14ac:dyDescent="0.3">
      <c r="A48" s="79"/>
      <c r="B48" s="3" t="s">
        <v>22</v>
      </c>
      <c r="C48" s="190" t="s">
        <v>31</v>
      </c>
      <c r="D48" s="190"/>
      <c r="E48" s="191" t="s">
        <v>32</v>
      </c>
      <c r="F48" s="192"/>
      <c r="G48" s="193"/>
    </row>
    <row r="49" spans="2:17" ht="15.75" hidden="1" customHeight="1" x14ac:dyDescent="0.3"/>
    <row r="50" spans="2:17" hidden="1" x14ac:dyDescent="0.3"/>
    <row r="51" spans="2:17" hidden="1" x14ac:dyDescent="0.3">
      <c r="B51" s="211" t="s">
        <v>33</v>
      </c>
      <c r="C51" s="212"/>
      <c r="D51" s="213"/>
    </row>
    <row r="52" spans="2:17" hidden="1" x14ac:dyDescent="0.3">
      <c r="B52" s="214" t="s">
        <v>34</v>
      </c>
      <c r="C52" s="215"/>
      <c r="D52" s="216"/>
    </row>
    <row r="53" spans="2:17" hidden="1" x14ac:dyDescent="0.3">
      <c r="B53" s="217" t="s">
        <v>35</v>
      </c>
      <c r="C53" s="218"/>
      <c r="D53" s="4" t="s">
        <v>36</v>
      </c>
    </row>
    <row r="54" spans="2:17" hidden="1" x14ac:dyDescent="0.3">
      <c r="B54" s="57">
        <v>2</v>
      </c>
      <c r="C54" s="57">
        <v>5</v>
      </c>
      <c r="D54" s="5">
        <v>0.05</v>
      </c>
    </row>
    <row r="55" spans="2:17" hidden="1" x14ac:dyDescent="0.3">
      <c r="B55" s="58">
        <v>6</v>
      </c>
      <c r="C55" s="58">
        <v>10</v>
      </c>
      <c r="D55" s="6">
        <v>5.5E-2</v>
      </c>
    </row>
    <row r="56" spans="2:17" hidden="1" x14ac:dyDescent="0.3">
      <c r="B56" s="58">
        <v>11</v>
      </c>
      <c r="C56" s="58" t="s">
        <v>37</v>
      </c>
      <c r="D56" s="5">
        <v>0.06</v>
      </c>
    </row>
    <row r="57" spans="2:17" hidden="1" x14ac:dyDescent="0.3"/>
    <row r="58" spans="2:17" hidden="1" x14ac:dyDescent="0.3"/>
    <row r="59" spans="2:17" hidden="1" x14ac:dyDescent="0.3"/>
    <row r="60" spans="2:17" hidden="1" x14ac:dyDescent="0.3">
      <c r="B60" s="7" t="s">
        <v>38</v>
      </c>
      <c r="C60" s="55"/>
      <c r="D60" s="56"/>
      <c r="E60" s="56"/>
    </row>
    <row r="61" spans="2:17" hidden="1" x14ac:dyDescent="0.3">
      <c r="B61" s="55"/>
      <c r="C61" s="55"/>
      <c r="D61" s="56"/>
      <c r="E61" s="56"/>
    </row>
    <row r="62" spans="2:17" hidden="1" x14ac:dyDescent="0.3">
      <c r="B62" s="219" t="s">
        <v>9</v>
      </c>
      <c r="C62" s="221" t="s">
        <v>39</v>
      </c>
      <c r="D62" s="8" t="s">
        <v>40</v>
      </c>
      <c r="E62" s="219" t="s">
        <v>41</v>
      </c>
    </row>
    <row r="63" spans="2:17" ht="27" hidden="1" customHeight="1" x14ac:dyDescent="0.3">
      <c r="B63" s="220"/>
      <c r="C63" s="222"/>
      <c r="D63" s="59">
        <f>I8</f>
        <v>0.05</v>
      </c>
      <c r="E63" s="220"/>
    </row>
    <row r="64" spans="2:17" hidden="1" x14ac:dyDescent="0.3">
      <c r="B64" s="60" t="s">
        <v>42</v>
      </c>
      <c r="C64" s="9">
        <f t="shared" ref="C64:C66" si="3">$K$8</f>
        <v>0</v>
      </c>
      <c r="D64" s="54">
        <f>1/(1+$D$63)</f>
        <v>0.95238095238095233</v>
      </c>
      <c r="E64" s="61">
        <f t="shared" ref="E64:E66" si="4">D64*C64</f>
        <v>0</v>
      </c>
      <c r="F64" s="209" t="s">
        <v>53</v>
      </c>
      <c r="G64" s="210"/>
      <c r="H64" s="210"/>
      <c r="I64" s="210"/>
      <c r="J64" s="210"/>
      <c r="K64" s="210"/>
      <c r="L64" s="210"/>
      <c r="M64" s="210"/>
      <c r="N64" s="210"/>
      <c r="O64" s="210"/>
      <c r="P64" s="210"/>
      <c r="Q64" s="210"/>
    </row>
    <row r="65" spans="2:6" hidden="1" x14ac:dyDescent="0.3">
      <c r="B65" s="60" t="s">
        <v>43</v>
      </c>
      <c r="C65" s="9">
        <f t="shared" si="3"/>
        <v>0</v>
      </c>
      <c r="D65" s="54">
        <f>1/(1+$D$63)^2</f>
        <v>0.90702947845804982</v>
      </c>
      <c r="E65" s="61">
        <f t="shared" si="4"/>
        <v>0</v>
      </c>
    </row>
    <row r="66" spans="2:6" hidden="1" x14ac:dyDescent="0.3">
      <c r="B66" s="60" t="s">
        <v>44</v>
      </c>
      <c r="C66" s="9">
        <f t="shared" si="3"/>
        <v>0</v>
      </c>
      <c r="D66" s="54">
        <f>1/(1+$D$63)^3</f>
        <v>0.86383759853147601</v>
      </c>
      <c r="E66" s="61">
        <f t="shared" si="4"/>
        <v>0</v>
      </c>
    </row>
    <row r="67" spans="2:6" hidden="1" x14ac:dyDescent="0.3">
      <c r="B67" s="60"/>
      <c r="C67" s="9"/>
      <c r="D67" s="54"/>
      <c r="E67" s="61"/>
    </row>
    <row r="68" spans="2:6" hidden="1" x14ac:dyDescent="0.3">
      <c r="B68" s="60"/>
      <c r="C68" s="9"/>
      <c r="D68" s="54"/>
      <c r="E68" s="61"/>
    </row>
    <row r="69" spans="2:6" hidden="1" x14ac:dyDescent="0.3">
      <c r="B69" s="60"/>
      <c r="C69" s="9"/>
      <c r="D69" s="54"/>
      <c r="E69" s="61"/>
    </row>
    <row r="70" spans="2:6" hidden="1" x14ac:dyDescent="0.3">
      <c r="B70" s="60"/>
      <c r="C70" s="9"/>
      <c r="D70" s="54"/>
      <c r="E70" s="61"/>
    </row>
    <row r="71" spans="2:6" hidden="1" x14ac:dyDescent="0.3">
      <c r="B71" s="60"/>
      <c r="C71" s="9"/>
      <c r="D71" s="54"/>
      <c r="E71" s="61"/>
    </row>
    <row r="72" spans="2:6" hidden="1" x14ac:dyDescent="0.3">
      <c r="B72" s="60"/>
      <c r="C72" s="9"/>
      <c r="D72" s="54"/>
      <c r="E72" s="61"/>
    </row>
    <row r="73" spans="2:6" hidden="1" x14ac:dyDescent="0.3">
      <c r="B73" s="60"/>
      <c r="C73" s="9"/>
      <c r="D73" s="54"/>
      <c r="E73" s="61"/>
    </row>
    <row r="74" spans="2:6" ht="15" hidden="1" thickBot="1" x14ac:dyDescent="0.35">
      <c r="B74" s="37"/>
      <c r="C74" s="10">
        <f>SUM(C64:C73)</f>
        <v>0</v>
      </c>
      <c r="D74" s="56"/>
      <c r="E74" s="10">
        <f>SUM(E64:E73)</f>
        <v>0</v>
      </c>
      <c r="F74" s="37"/>
    </row>
    <row r="75" spans="2:6" ht="15" hidden="1" thickBot="1" x14ac:dyDescent="0.35">
      <c r="B75" s="62"/>
      <c r="C75" s="63"/>
      <c r="D75" s="64"/>
      <c r="E75" s="65"/>
    </row>
  </sheetData>
  <sheetProtection algorithmName="SHA-512" hashValue="ghy0WuvFrpQBnMw7ljJ2wu5X2Q+EY4706+2vQoD0oMxRBgM38PtSO/0Vy0oFhCHIl5X7K1hI1mOAGpPtIkkHPw==" saltValue="+o5pWQtQ2pYkbm+SmPKAdA==" spinCount="100000" sheet="1" objects="1" scenarios="1"/>
  <mergeCells count="23">
    <mergeCell ref="F64:Q64"/>
    <mergeCell ref="C48:D48"/>
    <mergeCell ref="E48:G48"/>
    <mergeCell ref="B51:D51"/>
    <mergeCell ref="B52:D52"/>
    <mergeCell ref="B53:C53"/>
    <mergeCell ref="B62:B63"/>
    <mergeCell ref="C62:C63"/>
    <mergeCell ref="E62:E63"/>
    <mergeCell ref="C47:D47"/>
    <mergeCell ref="E47:G47"/>
    <mergeCell ref="A1:L1"/>
    <mergeCell ref="A2:L2"/>
    <mergeCell ref="B4:K4"/>
    <mergeCell ref="K6:N6"/>
    <mergeCell ref="B12:E12"/>
    <mergeCell ref="B13:C13"/>
    <mergeCell ref="D13:E13"/>
    <mergeCell ref="C44:D44"/>
    <mergeCell ref="E44:G44"/>
    <mergeCell ref="C45:D45"/>
    <mergeCell ref="C46:D46"/>
    <mergeCell ref="E46:G46"/>
  </mergeCells>
  <dataValidations count="3">
    <dataValidation type="list" allowBlank="1" showInputMessage="1" showErrorMessage="1" sqref="D8:D10" xr:uid="{0FF81F56-6F0E-406B-A9F3-07478144277C}">
      <formula1>"Select,Dwellings (Residential),Building other than dwellings,Other Sructures, Transport Equipments,Other Machinery &amp; Equipment,Other Assets (Snifer Dogs),Land"</formula1>
    </dataValidation>
    <dataValidation type="list" allowBlank="1" showInputMessage="1" showErrorMessage="1" sqref="J8:J10" xr:uid="{8792F541-8086-48FA-9440-93DB8BEE309D}">
      <formula1>"Select, Monthly, Quarterly, Semi-Annual, Annual"</formula1>
    </dataValidation>
    <dataValidation type="list" allowBlank="1" showInputMessage="1" showErrorMessage="1" sqref="H8:H10" xr:uid="{B675D8EE-DCFF-44E2-8C45-1E20E64C5406}">
      <formula1>"Select,1,2,3,4,5,6,7,8,9,10,11,12,13,14,15,16,17,18,19,20"</formula1>
    </dataValidation>
  </dataValidations>
  <pageMargins left="0.33" right="0.17" top="0.75" bottom="0.75" header="0.3" footer="0.3"/>
  <pageSetup paperSize="9" scale="41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66490-5318-46A2-BE4C-B6E833548CB5}">
  <sheetPr>
    <pageSetUpPr fitToPage="1"/>
  </sheetPr>
  <dimension ref="A1:R75"/>
  <sheetViews>
    <sheetView zoomScale="120" zoomScaleNormal="120" workbookViewId="0">
      <selection activeCell="D3" sqref="D3"/>
    </sheetView>
  </sheetViews>
  <sheetFormatPr defaultColWidth="9.109375" defaultRowHeight="14.4" x14ac:dyDescent="0.3"/>
  <cols>
    <col min="1" max="1" width="4.21875" style="55" customWidth="1"/>
    <col min="2" max="2" width="19.109375" customWidth="1"/>
    <col min="3" max="3" width="20.21875" customWidth="1"/>
    <col min="4" max="4" width="21.109375" customWidth="1"/>
    <col min="5" max="5" width="25.44140625" customWidth="1"/>
    <col min="6" max="6" width="25.88671875" customWidth="1"/>
    <col min="7" max="7" width="23.6640625" customWidth="1"/>
    <col min="8" max="8" width="15.109375" customWidth="1"/>
    <col min="9" max="9" width="26.5546875" hidden="1" customWidth="1"/>
    <col min="10" max="10" width="23" customWidth="1"/>
    <col min="11" max="11" width="15.33203125" bestFit="1" customWidth="1"/>
    <col min="12" max="12" width="16.33203125" customWidth="1"/>
    <col min="13" max="13" width="14.33203125" bestFit="1" customWidth="1"/>
    <col min="14" max="14" width="12.33203125" customWidth="1"/>
    <col min="15" max="15" width="19.21875" customWidth="1"/>
    <col min="16" max="16" width="17.109375" customWidth="1"/>
    <col min="17" max="17" width="19.109375" customWidth="1"/>
    <col min="18" max="18" width="18.33203125" customWidth="1"/>
    <col min="19" max="19" width="16.33203125" customWidth="1"/>
    <col min="20" max="20" width="18.21875" customWidth="1"/>
  </cols>
  <sheetData>
    <row r="1" spans="1:18" ht="21" x14ac:dyDescent="0.4">
      <c r="A1" s="194" t="s">
        <v>48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P1" s="26" t="s">
        <v>45</v>
      </c>
    </row>
    <row r="2" spans="1:18" ht="21" x14ac:dyDescent="0.4">
      <c r="A2" s="196" t="s">
        <v>56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</row>
    <row r="3" spans="1:18" ht="21" x14ac:dyDescent="0.4">
      <c r="A3" s="76"/>
      <c r="B3" s="73" t="s">
        <v>78</v>
      </c>
      <c r="C3" s="70"/>
      <c r="D3" s="36"/>
      <c r="E3" s="70"/>
      <c r="F3" s="70"/>
      <c r="G3" s="70"/>
      <c r="H3" s="70"/>
      <c r="I3" s="70"/>
      <c r="J3" s="70"/>
      <c r="K3" s="70"/>
      <c r="L3" s="70"/>
    </row>
    <row r="4" spans="1:18" ht="92.4" customHeight="1" x14ac:dyDescent="0.3">
      <c r="A4" s="77"/>
      <c r="B4" s="197" t="s">
        <v>80</v>
      </c>
      <c r="C4" s="197"/>
      <c r="D4" s="197"/>
      <c r="E4" s="197"/>
      <c r="F4" s="197"/>
      <c r="G4" s="197"/>
      <c r="H4" s="197"/>
      <c r="I4" s="197"/>
      <c r="J4" s="197"/>
      <c r="K4" s="197"/>
      <c r="R4" s="38"/>
    </row>
    <row r="5" spans="1:18" ht="19.2" customHeight="1" thickBot="1" x14ac:dyDescent="0.35">
      <c r="A5" s="77"/>
      <c r="B5" s="67"/>
      <c r="D5" s="71"/>
      <c r="E5" s="71"/>
      <c r="F5" s="71"/>
      <c r="G5" s="71"/>
      <c r="H5" s="71"/>
      <c r="I5" s="71"/>
      <c r="J5" s="71"/>
      <c r="K5" s="71"/>
    </row>
    <row r="6" spans="1:18" ht="18" x14ac:dyDescent="0.35">
      <c r="A6" s="77"/>
      <c r="C6" s="1"/>
      <c r="K6" s="198" t="s">
        <v>49</v>
      </c>
      <c r="L6" s="199"/>
      <c r="M6" s="199"/>
      <c r="N6" s="200"/>
    </row>
    <row r="7" spans="1:18" s="41" customFormat="1" ht="43.2" x14ac:dyDescent="0.3">
      <c r="A7" s="40" t="s">
        <v>0</v>
      </c>
      <c r="B7" s="40" t="s">
        <v>54</v>
      </c>
      <c r="C7" s="40" t="s">
        <v>76</v>
      </c>
      <c r="D7" s="39" t="s">
        <v>46</v>
      </c>
      <c r="E7" s="39" t="s">
        <v>1</v>
      </c>
      <c r="F7" s="39" t="s">
        <v>68</v>
      </c>
      <c r="G7" s="39" t="s">
        <v>2</v>
      </c>
      <c r="H7" s="40" t="s">
        <v>3</v>
      </c>
      <c r="I7" s="39" t="s">
        <v>5</v>
      </c>
      <c r="J7" s="39" t="s">
        <v>6</v>
      </c>
      <c r="K7" s="40" t="s">
        <v>70</v>
      </c>
      <c r="L7" s="40" t="s">
        <v>71</v>
      </c>
      <c r="M7" s="40" t="s">
        <v>72</v>
      </c>
      <c r="N7" s="40" t="s">
        <v>73</v>
      </c>
      <c r="O7" s="39" t="s">
        <v>7</v>
      </c>
      <c r="P7" s="40" t="s">
        <v>4</v>
      </c>
    </row>
    <row r="8" spans="1:18" x14ac:dyDescent="0.3">
      <c r="A8" s="78">
        <v>1</v>
      </c>
      <c r="B8" s="42"/>
      <c r="C8" s="42"/>
      <c r="D8" s="11" t="s">
        <v>8</v>
      </c>
      <c r="E8" s="11"/>
      <c r="F8" s="11"/>
      <c r="G8" s="27">
        <v>45108</v>
      </c>
      <c r="H8" s="12">
        <v>3</v>
      </c>
      <c r="I8" s="13">
        <f>IF(AND(H8&gt;=$B$54,H8&lt;=$C$54),$D$54,IF(AND(H8&gt;=$B$55,H8&lt;=$C$55),$D$55,IF(H8&gt;=$B$56,$D$56,0)))</f>
        <v>0.05</v>
      </c>
      <c r="J8" s="11" t="s">
        <v>47</v>
      </c>
      <c r="K8" s="14"/>
      <c r="L8" s="14"/>
      <c r="M8" s="14"/>
      <c r="N8" s="14"/>
      <c r="O8" s="43" t="str">
        <f>30&amp;" "&amp;"June"&amp;" "&amp;(YEAR(G8)+IF(MONTH(G8)&gt;=7,1,0))</f>
        <v>30 June 2024</v>
      </c>
      <c r="P8" s="29">
        <f>EDATE(G8,(H8*12))-1</f>
        <v>46203</v>
      </c>
    </row>
    <row r="9" spans="1:18" x14ac:dyDescent="0.3">
      <c r="B9" s="44"/>
      <c r="C9" s="45"/>
      <c r="D9" s="30"/>
      <c r="E9" s="30"/>
      <c r="F9" s="30"/>
      <c r="G9" s="31"/>
      <c r="H9" s="32"/>
      <c r="I9" s="33"/>
      <c r="J9" s="30"/>
      <c r="K9" s="34"/>
      <c r="L9" s="34"/>
      <c r="M9" s="34"/>
      <c r="N9" s="34"/>
      <c r="O9" s="46"/>
      <c r="P9" s="35"/>
    </row>
    <row r="10" spans="1:18" x14ac:dyDescent="0.3">
      <c r="B10" s="44"/>
      <c r="C10" s="45"/>
      <c r="D10" s="30"/>
      <c r="E10" s="30"/>
      <c r="F10" s="30"/>
      <c r="G10" s="31"/>
      <c r="H10" s="32"/>
      <c r="I10" s="33"/>
      <c r="J10" s="30"/>
      <c r="K10" s="34"/>
      <c r="L10" s="34"/>
      <c r="M10" s="34"/>
      <c r="N10" s="34"/>
      <c r="O10" s="46"/>
      <c r="P10" s="35"/>
    </row>
    <row r="11" spans="1:18" x14ac:dyDescent="0.3"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</row>
    <row r="12" spans="1:18" ht="21.6" customHeight="1" thickBot="1" x14ac:dyDescent="0.35">
      <c r="B12" s="201" t="s">
        <v>69</v>
      </c>
      <c r="C12" s="201"/>
      <c r="D12" s="201"/>
      <c r="E12" s="201"/>
      <c r="F12" s="66"/>
      <c r="G12" s="66"/>
      <c r="H12" s="66"/>
      <c r="I12" s="66"/>
      <c r="J12" s="66"/>
    </row>
    <row r="13" spans="1:18" ht="33" customHeight="1" x14ac:dyDescent="0.3">
      <c r="B13" s="202" t="s">
        <v>55</v>
      </c>
      <c r="C13" s="203"/>
      <c r="D13" s="204" t="s">
        <v>52</v>
      </c>
      <c r="E13" s="205"/>
    </row>
    <row r="14" spans="1:18" ht="28.8" x14ac:dyDescent="0.3">
      <c r="B14" s="40" t="s">
        <v>74</v>
      </c>
      <c r="C14" s="40" t="s">
        <v>51</v>
      </c>
      <c r="D14" s="40" t="s">
        <v>75</v>
      </c>
      <c r="E14" s="40" t="s">
        <v>50</v>
      </c>
      <c r="H14" s="48"/>
    </row>
    <row r="15" spans="1:18" x14ac:dyDescent="0.3">
      <c r="B15" s="80"/>
      <c r="C15" s="75"/>
      <c r="D15" s="74">
        <f>$K$8-B15</f>
        <v>0</v>
      </c>
      <c r="E15" s="75"/>
      <c r="H15" s="48"/>
    </row>
    <row r="17" spans="1:12" x14ac:dyDescent="0.3">
      <c r="B17" s="72" t="s">
        <v>77</v>
      </c>
      <c r="C17" s="68"/>
      <c r="D17" s="68"/>
      <c r="E17" s="68"/>
      <c r="F17" s="72" t="s">
        <v>57</v>
      </c>
    </row>
    <row r="18" spans="1:12" x14ac:dyDescent="0.3">
      <c r="B18" s="72" t="s">
        <v>58</v>
      </c>
      <c r="C18" s="68"/>
      <c r="D18" s="68"/>
      <c r="E18" s="68"/>
      <c r="F18" s="72" t="s">
        <v>59</v>
      </c>
    </row>
    <row r="19" spans="1:12" x14ac:dyDescent="0.3">
      <c r="B19" s="72" t="s">
        <v>60</v>
      </c>
      <c r="C19" s="68"/>
      <c r="D19" s="68"/>
      <c r="E19" s="68"/>
      <c r="F19" s="72" t="s">
        <v>61</v>
      </c>
    </row>
    <row r="20" spans="1:12" x14ac:dyDescent="0.3">
      <c r="B20" s="72" t="s">
        <v>62</v>
      </c>
      <c r="C20" s="68"/>
      <c r="D20" s="68"/>
      <c r="E20" s="68"/>
      <c r="F20" s="72" t="s">
        <v>63</v>
      </c>
    </row>
    <row r="21" spans="1:12" x14ac:dyDescent="0.3">
      <c r="B21" s="72" t="s">
        <v>64</v>
      </c>
      <c r="C21" s="68"/>
      <c r="D21" s="68"/>
      <c r="E21" s="68"/>
      <c r="F21" s="72" t="s">
        <v>65</v>
      </c>
    </row>
    <row r="22" spans="1:12" x14ac:dyDescent="0.3">
      <c r="B22" s="72" t="s">
        <v>66</v>
      </c>
      <c r="C22" s="68"/>
      <c r="D22" s="68"/>
      <c r="E22" s="68"/>
      <c r="F22" s="72" t="s">
        <v>67</v>
      </c>
    </row>
    <row r="29" spans="1:12" x14ac:dyDescent="0.3">
      <c r="A29" s="77"/>
    </row>
    <row r="30" spans="1:12" ht="28.8" hidden="1" x14ac:dyDescent="0.3">
      <c r="A30" s="50" t="s">
        <v>9</v>
      </c>
      <c r="B30" s="49" t="s">
        <v>10</v>
      </c>
      <c r="C30" s="49" t="s">
        <v>11</v>
      </c>
      <c r="D30" s="49" t="s">
        <v>12</v>
      </c>
      <c r="E30" s="49" t="s">
        <v>13</v>
      </c>
      <c r="F30" s="50" t="s">
        <v>14</v>
      </c>
      <c r="G30" s="15" t="s">
        <v>5</v>
      </c>
      <c r="H30" s="49" t="s">
        <v>15</v>
      </c>
      <c r="I30" s="49" t="s">
        <v>16</v>
      </c>
      <c r="J30" s="49" t="s">
        <v>17</v>
      </c>
    </row>
    <row r="31" spans="1:12" hidden="1" x14ac:dyDescent="0.3">
      <c r="A31" s="15">
        <v>0</v>
      </c>
      <c r="B31" s="16"/>
      <c r="C31" s="16"/>
      <c r="D31" s="16"/>
      <c r="E31" s="16" t="s">
        <v>18</v>
      </c>
      <c r="F31" s="51"/>
      <c r="G31" s="52" t="s">
        <v>19</v>
      </c>
      <c r="H31" s="17" t="s">
        <v>20</v>
      </c>
      <c r="I31" s="53" t="s">
        <v>21</v>
      </c>
      <c r="J31" s="53" t="s">
        <v>22</v>
      </c>
    </row>
    <row r="32" spans="1:12" hidden="1" x14ac:dyDescent="0.3">
      <c r="A32" s="15">
        <v>1</v>
      </c>
      <c r="B32" s="18">
        <f>G8</f>
        <v>45108</v>
      </c>
      <c r="C32" s="18" t="str">
        <f>O8</f>
        <v>30 June 2024</v>
      </c>
      <c r="D32" s="19">
        <f>ROUNDUP(YEARFRAC(C32,B32),2)</f>
        <v>1</v>
      </c>
      <c r="E32" s="20">
        <f>E74</f>
        <v>0</v>
      </c>
      <c r="F32" s="28">
        <f>K8*D32</f>
        <v>0</v>
      </c>
      <c r="G32" s="21">
        <f>I8*E32*D32</f>
        <v>0</v>
      </c>
      <c r="H32" s="22">
        <f>E32-F32+G32</f>
        <v>0</v>
      </c>
      <c r="I32" s="23">
        <f>$E$32*D32/$H$8</f>
        <v>0</v>
      </c>
      <c r="J32" s="23">
        <f>E32-I32</f>
        <v>0</v>
      </c>
      <c r="L32" s="54"/>
    </row>
    <row r="33" spans="1:12" hidden="1" x14ac:dyDescent="0.3">
      <c r="A33" s="15">
        <v>2</v>
      </c>
      <c r="B33" s="18">
        <f>C32+1</f>
        <v>45474</v>
      </c>
      <c r="C33" s="18">
        <f>EDATE(B33,12)-1</f>
        <v>45838</v>
      </c>
      <c r="D33" s="19">
        <f>ROUNDUP(YEARFRAC(C33,B33),2)</f>
        <v>1</v>
      </c>
      <c r="E33" s="24">
        <f>H32</f>
        <v>0</v>
      </c>
      <c r="F33" s="23">
        <f>$K$8*D33</f>
        <v>0</v>
      </c>
      <c r="G33" s="21">
        <f>$I$8*E33*D33</f>
        <v>0</v>
      </c>
      <c r="H33" s="22">
        <f>E33-F33+G33</f>
        <v>0</v>
      </c>
      <c r="I33" s="23">
        <f>$E$32*D33/$H$8</f>
        <v>0</v>
      </c>
      <c r="J33" s="23">
        <f>J32-I33</f>
        <v>0</v>
      </c>
      <c r="L33" s="2"/>
    </row>
    <row r="34" spans="1:12" hidden="1" x14ac:dyDescent="0.3">
      <c r="A34" s="15">
        <v>3</v>
      </c>
      <c r="B34" s="18">
        <f t="shared" ref="B34:B35" si="0">C33+1</f>
        <v>45839</v>
      </c>
      <c r="C34" s="18">
        <f>EDATE(B34,12)-1</f>
        <v>46203</v>
      </c>
      <c r="D34" s="19">
        <f t="shared" ref="D34" si="1">ROUNDUP(YEARFRAC(C34,B34),2)</f>
        <v>1</v>
      </c>
      <c r="E34" s="24">
        <f>H33</f>
        <v>0</v>
      </c>
      <c r="F34" s="23">
        <f>$K$8*D34</f>
        <v>0</v>
      </c>
      <c r="G34" s="21">
        <f>$I$8*E34*D34</f>
        <v>0</v>
      </c>
      <c r="H34" s="22">
        <f>E34-F34+G34</f>
        <v>0</v>
      </c>
      <c r="I34" s="23">
        <f>$E$32*D34/$H$8</f>
        <v>0</v>
      </c>
      <c r="J34" s="23">
        <f t="shared" ref="J34:J35" si="2">J33-I34</f>
        <v>0</v>
      </c>
    </row>
    <row r="35" spans="1:12" hidden="1" x14ac:dyDescent="0.3">
      <c r="A35" s="15">
        <v>4</v>
      </c>
      <c r="B35" s="18">
        <f t="shared" si="0"/>
        <v>46204</v>
      </c>
      <c r="C35" s="18">
        <f>P8</f>
        <v>46203</v>
      </c>
      <c r="D35" s="19">
        <f>ROUNDUP(YEARFRAC(C35,B35),2)</f>
        <v>0.01</v>
      </c>
      <c r="E35" s="24">
        <f>H34</f>
        <v>0</v>
      </c>
      <c r="F35" s="23">
        <f>$K$8*D35</f>
        <v>0</v>
      </c>
      <c r="G35" s="21">
        <f>$I$8*E35</f>
        <v>0</v>
      </c>
      <c r="H35" s="22">
        <f>E35-F35+G35</f>
        <v>0</v>
      </c>
      <c r="I35" s="23">
        <f>$E$32*D35/$H$8</f>
        <v>0</v>
      </c>
      <c r="J35" s="23">
        <f t="shared" si="2"/>
        <v>0</v>
      </c>
    </row>
    <row r="36" spans="1:12" hidden="1" x14ac:dyDescent="0.3">
      <c r="A36" s="15">
        <v>5</v>
      </c>
      <c r="B36" s="18"/>
      <c r="C36" s="18"/>
      <c r="D36" s="19"/>
      <c r="E36" s="24"/>
      <c r="F36" s="23"/>
      <c r="G36" s="21"/>
      <c r="H36" s="22"/>
      <c r="I36" s="23"/>
      <c r="J36" s="23"/>
    </row>
    <row r="37" spans="1:12" hidden="1" x14ac:dyDescent="0.3">
      <c r="A37" s="15">
        <v>6</v>
      </c>
      <c r="B37" s="18"/>
      <c r="C37" s="18"/>
      <c r="D37" s="19"/>
      <c r="E37" s="24"/>
      <c r="F37" s="23"/>
      <c r="G37" s="21"/>
      <c r="H37" s="22"/>
      <c r="I37" s="23"/>
      <c r="J37" s="23"/>
    </row>
    <row r="38" spans="1:12" hidden="1" x14ac:dyDescent="0.3">
      <c r="A38" s="25">
        <v>7</v>
      </c>
      <c r="B38" s="18"/>
      <c r="C38" s="18"/>
      <c r="D38" s="19"/>
      <c r="E38" s="24"/>
      <c r="F38" s="23"/>
      <c r="G38" s="21"/>
      <c r="H38" s="22"/>
      <c r="I38" s="23"/>
      <c r="J38" s="23"/>
    </row>
    <row r="39" spans="1:12" hidden="1" x14ac:dyDescent="0.3">
      <c r="A39" s="15">
        <v>8</v>
      </c>
      <c r="B39" s="18"/>
      <c r="C39" s="18"/>
      <c r="D39" s="19"/>
      <c r="E39" s="24"/>
      <c r="F39" s="23"/>
      <c r="G39" s="21"/>
      <c r="H39" s="22"/>
      <c r="I39" s="23"/>
      <c r="J39" s="23"/>
    </row>
    <row r="40" spans="1:12" hidden="1" x14ac:dyDescent="0.3">
      <c r="A40" s="15">
        <v>9</v>
      </c>
      <c r="B40" s="18"/>
      <c r="C40" s="18"/>
      <c r="D40" s="19"/>
      <c r="E40" s="24"/>
      <c r="F40" s="23"/>
      <c r="G40" s="21"/>
      <c r="H40" s="22"/>
      <c r="I40" s="23"/>
      <c r="J40" s="23"/>
    </row>
    <row r="41" spans="1:12" hidden="1" x14ac:dyDescent="0.3">
      <c r="A41" s="15">
        <v>10</v>
      </c>
      <c r="B41" s="18"/>
      <c r="C41" s="18"/>
      <c r="D41" s="19"/>
      <c r="E41" s="24"/>
      <c r="F41" s="23"/>
      <c r="G41" s="21"/>
      <c r="H41" s="22"/>
      <c r="I41" s="23"/>
      <c r="J41" s="23"/>
    </row>
    <row r="42" spans="1:12" hidden="1" x14ac:dyDescent="0.3">
      <c r="A42" s="15">
        <v>11</v>
      </c>
      <c r="B42" s="18"/>
      <c r="C42" s="18"/>
      <c r="D42" s="19"/>
      <c r="E42" s="24"/>
      <c r="F42" s="23"/>
      <c r="G42" s="21"/>
      <c r="H42" s="22"/>
      <c r="I42" s="23"/>
      <c r="J42" s="23"/>
    </row>
    <row r="43" spans="1:12" hidden="1" x14ac:dyDescent="0.3">
      <c r="A43" s="77"/>
    </row>
    <row r="44" spans="1:12" hidden="1" x14ac:dyDescent="0.3">
      <c r="B44" s="3" t="s">
        <v>18</v>
      </c>
      <c r="C44" s="190" t="s">
        <v>23</v>
      </c>
      <c r="D44" s="190"/>
      <c r="E44" s="191" t="s">
        <v>24</v>
      </c>
      <c r="F44" s="192"/>
      <c r="G44" s="193"/>
      <c r="H44" s="56"/>
      <c r="I44" s="56"/>
    </row>
    <row r="45" spans="1:12" hidden="1" x14ac:dyDescent="0.3">
      <c r="B45" s="3" t="s">
        <v>19</v>
      </c>
      <c r="C45" s="190" t="s">
        <v>25</v>
      </c>
      <c r="D45" s="190"/>
      <c r="E45" s="69" t="s">
        <v>26</v>
      </c>
      <c r="F45" s="69"/>
      <c r="G45" s="69"/>
    </row>
    <row r="46" spans="1:12" hidden="1" x14ac:dyDescent="0.3">
      <c r="B46" s="3" t="s">
        <v>20</v>
      </c>
      <c r="C46" s="190" t="s">
        <v>27</v>
      </c>
      <c r="D46" s="190"/>
      <c r="E46" s="206" t="s">
        <v>28</v>
      </c>
      <c r="F46" s="207"/>
      <c r="G46" s="208"/>
    </row>
    <row r="47" spans="1:12" ht="18.75" hidden="1" customHeight="1" x14ac:dyDescent="0.3">
      <c r="A47" s="79"/>
      <c r="B47" s="3" t="s">
        <v>21</v>
      </c>
      <c r="C47" s="190" t="s">
        <v>29</v>
      </c>
      <c r="D47" s="190"/>
      <c r="E47" s="191" t="s">
        <v>30</v>
      </c>
      <c r="F47" s="192"/>
      <c r="G47" s="193"/>
    </row>
    <row r="48" spans="1:12" ht="18" hidden="1" x14ac:dyDescent="0.3">
      <c r="A48" s="79"/>
      <c r="B48" s="3" t="s">
        <v>22</v>
      </c>
      <c r="C48" s="190" t="s">
        <v>31</v>
      </c>
      <c r="D48" s="190"/>
      <c r="E48" s="191" t="s">
        <v>32</v>
      </c>
      <c r="F48" s="192"/>
      <c r="G48" s="193"/>
    </row>
    <row r="49" spans="2:17" ht="15.75" hidden="1" customHeight="1" x14ac:dyDescent="0.3"/>
    <row r="50" spans="2:17" hidden="1" x14ac:dyDescent="0.3"/>
    <row r="51" spans="2:17" hidden="1" x14ac:dyDescent="0.3">
      <c r="B51" s="211" t="s">
        <v>33</v>
      </c>
      <c r="C51" s="212"/>
      <c r="D51" s="213"/>
    </row>
    <row r="52" spans="2:17" hidden="1" x14ac:dyDescent="0.3">
      <c r="B52" s="214" t="s">
        <v>34</v>
      </c>
      <c r="C52" s="215"/>
      <c r="D52" s="216"/>
    </row>
    <row r="53" spans="2:17" hidden="1" x14ac:dyDescent="0.3">
      <c r="B53" s="217" t="s">
        <v>35</v>
      </c>
      <c r="C53" s="218"/>
      <c r="D53" s="4" t="s">
        <v>36</v>
      </c>
    </row>
    <row r="54" spans="2:17" hidden="1" x14ac:dyDescent="0.3">
      <c r="B54" s="57">
        <v>2</v>
      </c>
      <c r="C54" s="57">
        <v>5</v>
      </c>
      <c r="D54" s="5">
        <v>0.05</v>
      </c>
    </row>
    <row r="55" spans="2:17" hidden="1" x14ac:dyDescent="0.3">
      <c r="B55" s="58">
        <v>6</v>
      </c>
      <c r="C55" s="58">
        <v>10</v>
      </c>
      <c r="D55" s="6">
        <v>5.5E-2</v>
      </c>
    </row>
    <row r="56" spans="2:17" hidden="1" x14ac:dyDescent="0.3">
      <c r="B56" s="58">
        <v>11</v>
      </c>
      <c r="C56" s="58" t="s">
        <v>37</v>
      </c>
      <c r="D56" s="5">
        <v>0.06</v>
      </c>
    </row>
    <row r="57" spans="2:17" hidden="1" x14ac:dyDescent="0.3"/>
    <row r="58" spans="2:17" hidden="1" x14ac:dyDescent="0.3"/>
    <row r="59" spans="2:17" hidden="1" x14ac:dyDescent="0.3"/>
    <row r="60" spans="2:17" hidden="1" x14ac:dyDescent="0.3">
      <c r="B60" s="7" t="s">
        <v>38</v>
      </c>
      <c r="C60" s="55"/>
      <c r="D60" s="56"/>
      <c r="E60" s="56"/>
    </row>
    <row r="61" spans="2:17" hidden="1" x14ac:dyDescent="0.3">
      <c r="B61" s="55"/>
      <c r="C61" s="55"/>
      <c r="D61" s="56"/>
      <c r="E61" s="56"/>
    </row>
    <row r="62" spans="2:17" hidden="1" x14ac:dyDescent="0.3">
      <c r="B62" s="219" t="s">
        <v>9</v>
      </c>
      <c r="C62" s="221" t="s">
        <v>39</v>
      </c>
      <c r="D62" s="8" t="s">
        <v>40</v>
      </c>
      <c r="E62" s="219" t="s">
        <v>41</v>
      </c>
    </row>
    <row r="63" spans="2:17" ht="27" hidden="1" customHeight="1" x14ac:dyDescent="0.3">
      <c r="B63" s="220"/>
      <c r="C63" s="222"/>
      <c r="D63" s="59">
        <f>I8</f>
        <v>0.05</v>
      </c>
      <c r="E63" s="220"/>
    </row>
    <row r="64" spans="2:17" hidden="1" x14ac:dyDescent="0.3">
      <c r="B64" s="60" t="s">
        <v>42</v>
      </c>
      <c r="C64" s="9">
        <f t="shared" ref="C64:C66" si="3">$K$8</f>
        <v>0</v>
      </c>
      <c r="D64" s="54">
        <f>1/(1+$D$63)</f>
        <v>0.95238095238095233</v>
      </c>
      <c r="E64" s="61">
        <f t="shared" ref="E64:E66" si="4">D64*C64</f>
        <v>0</v>
      </c>
      <c r="F64" s="209" t="s">
        <v>53</v>
      </c>
      <c r="G64" s="210"/>
      <c r="H64" s="210"/>
      <c r="I64" s="210"/>
      <c r="J64" s="210"/>
      <c r="K64" s="210"/>
      <c r="L64" s="210"/>
      <c r="M64" s="210"/>
      <c r="N64" s="210"/>
      <c r="O64" s="210"/>
      <c r="P64" s="210"/>
      <c r="Q64" s="210"/>
    </row>
    <row r="65" spans="2:6" hidden="1" x14ac:dyDescent="0.3">
      <c r="B65" s="60" t="s">
        <v>43</v>
      </c>
      <c r="C65" s="9">
        <f t="shared" si="3"/>
        <v>0</v>
      </c>
      <c r="D65" s="54">
        <f>1/(1+$D$63)^2</f>
        <v>0.90702947845804982</v>
      </c>
      <c r="E65" s="61">
        <f t="shared" si="4"/>
        <v>0</v>
      </c>
    </row>
    <row r="66" spans="2:6" hidden="1" x14ac:dyDescent="0.3">
      <c r="B66" s="60" t="s">
        <v>44</v>
      </c>
      <c r="C66" s="9">
        <f t="shared" si="3"/>
        <v>0</v>
      </c>
      <c r="D66" s="54">
        <f>1/(1+$D$63)^3</f>
        <v>0.86383759853147601</v>
      </c>
      <c r="E66" s="61">
        <f t="shared" si="4"/>
        <v>0</v>
      </c>
    </row>
    <row r="67" spans="2:6" hidden="1" x14ac:dyDescent="0.3">
      <c r="B67" s="60"/>
      <c r="C67" s="9"/>
      <c r="D67" s="54"/>
      <c r="E67" s="61"/>
    </row>
    <row r="68" spans="2:6" hidden="1" x14ac:dyDescent="0.3">
      <c r="B68" s="60"/>
      <c r="C68" s="9"/>
      <c r="D68" s="54"/>
      <c r="E68" s="61"/>
    </row>
    <row r="69" spans="2:6" hidden="1" x14ac:dyDescent="0.3">
      <c r="B69" s="60"/>
      <c r="C69" s="9"/>
      <c r="D69" s="54"/>
      <c r="E69" s="61"/>
    </row>
    <row r="70" spans="2:6" hidden="1" x14ac:dyDescent="0.3">
      <c r="B70" s="60"/>
      <c r="C70" s="9"/>
      <c r="D70" s="54"/>
      <c r="E70" s="61"/>
    </row>
    <row r="71" spans="2:6" hidden="1" x14ac:dyDescent="0.3">
      <c r="B71" s="60"/>
      <c r="C71" s="9"/>
      <c r="D71" s="54"/>
      <c r="E71" s="61"/>
    </row>
    <row r="72" spans="2:6" hidden="1" x14ac:dyDescent="0.3">
      <c r="B72" s="60"/>
      <c r="C72" s="9"/>
      <c r="D72" s="54"/>
      <c r="E72" s="61"/>
    </row>
    <row r="73" spans="2:6" hidden="1" x14ac:dyDescent="0.3">
      <c r="B73" s="60"/>
      <c r="C73" s="9"/>
      <c r="D73" s="54"/>
      <c r="E73" s="61"/>
    </row>
    <row r="74" spans="2:6" ht="15" hidden="1" thickBot="1" x14ac:dyDescent="0.35">
      <c r="B74" s="37"/>
      <c r="C74" s="10">
        <f>SUM(C64:C73)</f>
        <v>0</v>
      </c>
      <c r="D74" s="56"/>
      <c r="E74" s="10">
        <f>SUM(E64:E73)</f>
        <v>0</v>
      </c>
      <c r="F74" s="37"/>
    </row>
    <row r="75" spans="2:6" ht="15" hidden="1" thickBot="1" x14ac:dyDescent="0.35">
      <c r="B75" s="62"/>
      <c r="C75" s="63"/>
      <c r="D75" s="64"/>
      <c r="E75" s="65"/>
    </row>
  </sheetData>
  <sheetProtection algorithmName="SHA-512" hashValue="9QWCeOEWO3CmTxKBZ3goZV2euFQBdSVxoUD1Jw+kd4GFvF26zcSYog1C/AqJmeUbUHbFE6y7qjEFfBeYVksMOA==" saltValue="bNT0aPTwuphex5Bthokr6A==" spinCount="100000" sheet="1" objects="1" scenarios="1"/>
  <mergeCells count="23">
    <mergeCell ref="F64:Q64"/>
    <mergeCell ref="C48:D48"/>
    <mergeCell ref="E48:G48"/>
    <mergeCell ref="B51:D51"/>
    <mergeCell ref="B52:D52"/>
    <mergeCell ref="B53:C53"/>
    <mergeCell ref="B62:B63"/>
    <mergeCell ref="C62:C63"/>
    <mergeCell ref="E62:E63"/>
    <mergeCell ref="C47:D47"/>
    <mergeCell ref="E47:G47"/>
    <mergeCell ref="A1:L1"/>
    <mergeCell ref="A2:L2"/>
    <mergeCell ref="B4:K4"/>
    <mergeCell ref="K6:N6"/>
    <mergeCell ref="B12:E12"/>
    <mergeCell ref="B13:C13"/>
    <mergeCell ref="D13:E13"/>
    <mergeCell ref="C44:D44"/>
    <mergeCell ref="E44:G44"/>
    <mergeCell ref="C45:D45"/>
    <mergeCell ref="C46:D46"/>
    <mergeCell ref="E46:G46"/>
  </mergeCells>
  <dataValidations count="3">
    <dataValidation type="list" allowBlank="1" showInputMessage="1" showErrorMessage="1" sqref="H8:H10" xr:uid="{0583700D-95A8-4369-A371-783F078BD56B}">
      <formula1>"Select,1,2,3,4,5,6,7,8,9,10,11,12,13,14,15,16,17,18,19,20"</formula1>
    </dataValidation>
    <dataValidation type="list" allowBlank="1" showInputMessage="1" showErrorMessage="1" sqref="J8:J10" xr:uid="{7DEFF07B-8D89-4C14-8CD5-BF50475338F7}">
      <formula1>"Select, Monthly, Quarterly, Semi-Annual, Annual"</formula1>
    </dataValidation>
    <dataValidation type="list" allowBlank="1" showInputMessage="1" showErrorMessage="1" sqref="D8:D10" xr:uid="{E654F81A-74DC-4615-908E-7BC21E0BB060}">
      <formula1>"Select,Dwellings (Residential),Building other than dwellings,Other Sructures, Transport Equipments,Other Machinery &amp; Equipment,Other Assets (Snifer Dogs),Land"</formula1>
    </dataValidation>
  </dataValidations>
  <pageMargins left="0.33" right="0.17" top="0.75" bottom="0.75" header="0.3" footer="0.3"/>
  <pageSetup paperSize="9" scale="41" orientation="landscape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D705E-4B19-4D0D-A217-D4DA2EAF45C9}">
  <sheetPr>
    <pageSetUpPr fitToPage="1"/>
  </sheetPr>
  <dimension ref="A1:R75"/>
  <sheetViews>
    <sheetView zoomScale="120" zoomScaleNormal="120" workbookViewId="0">
      <selection activeCell="D3" sqref="D3"/>
    </sheetView>
  </sheetViews>
  <sheetFormatPr defaultColWidth="9.109375" defaultRowHeight="14.4" x14ac:dyDescent="0.3"/>
  <cols>
    <col min="1" max="1" width="4.21875" style="55" customWidth="1"/>
    <col min="2" max="2" width="19.109375" customWidth="1"/>
    <col min="3" max="3" width="20.21875" customWidth="1"/>
    <col min="4" max="4" width="21.109375" customWidth="1"/>
    <col min="5" max="5" width="25.44140625" customWidth="1"/>
    <col min="6" max="6" width="25.88671875" customWidth="1"/>
    <col min="7" max="7" width="23.6640625" customWidth="1"/>
    <col min="8" max="8" width="15.109375" customWidth="1"/>
    <col min="9" max="9" width="26.5546875" hidden="1" customWidth="1"/>
    <col min="10" max="10" width="23" customWidth="1"/>
    <col min="11" max="11" width="15.33203125" bestFit="1" customWidth="1"/>
    <col min="12" max="12" width="16.33203125" customWidth="1"/>
    <col min="13" max="13" width="14.33203125" bestFit="1" customWidth="1"/>
    <col min="14" max="14" width="12.33203125" customWidth="1"/>
    <col min="15" max="15" width="19.21875" customWidth="1"/>
    <col min="16" max="16" width="17.109375" customWidth="1"/>
    <col min="17" max="17" width="19.109375" customWidth="1"/>
    <col min="18" max="18" width="18.33203125" customWidth="1"/>
    <col min="19" max="19" width="16.33203125" customWidth="1"/>
    <col min="20" max="20" width="18.21875" customWidth="1"/>
  </cols>
  <sheetData>
    <row r="1" spans="1:18" ht="21" x14ac:dyDescent="0.4">
      <c r="A1" s="194" t="s">
        <v>48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P1" s="26" t="s">
        <v>45</v>
      </c>
    </row>
    <row r="2" spans="1:18" ht="21" x14ac:dyDescent="0.4">
      <c r="A2" s="196" t="s">
        <v>56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</row>
    <row r="3" spans="1:18" ht="21" x14ac:dyDescent="0.4">
      <c r="A3" s="76"/>
      <c r="B3" s="73" t="s">
        <v>78</v>
      </c>
      <c r="C3" s="70"/>
      <c r="D3" s="36"/>
      <c r="E3" s="70"/>
      <c r="F3" s="70"/>
      <c r="G3" s="70"/>
      <c r="H3" s="70"/>
      <c r="I3" s="70"/>
      <c r="J3" s="70"/>
      <c r="K3" s="70"/>
      <c r="L3" s="70"/>
    </row>
    <row r="4" spans="1:18" ht="92.4" customHeight="1" x14ac:dyDescent="0.3">
      <c r="A4" s="77"/>
      <c r="B4" s="197" t="s">
        <v>80</v>
      </c>
      <c r="C4" s="197"/>
      <c r="D4" s="197"/>
      <c r="E4" s="197"/>
      <c r="F4" s="197"/>
      <c r="G4" s="197"/>
      <c r="H4" s="197"/>
      <c r="I4" s="197"/>
      <c r="J4" s="197"/>
      <c r="K4" s="197"/>
      <c r="R4" s="38"/>
    </row>
    <row r="5" spans="1:18" ht="19.2" customHeight="1" thickBot="1" x14ac:dyDescent="0.35">
      <c r="A5" s="77"/>
      <c r="B5" s="67"/>
      <c r="D5" s="71"/>
      <c r="E5" s="71"/>
      <c r="F5" s="71"/>
      <c r="G5" s="71"/>
      <c r="H5" s="71"/>
      <c r="I5" s="71"/>
      <c r="J5" s="71"/>
      <c r="K5" s="71"/>
    </row>
    <row r="6" spans="1:18" ht="18" x14ac:dyDescent="0.35">
      <c r="A6" s="77"/>
      <c r="C6" s="1"/>
      <c r="K6" s="198" t="s">
        <v>49</v>
      </c>
      <c r="L6" s="199"/>
      <c r="M6" s="199"/>
      <c r="N6" s="200"/>
    </row>
    <row r="7" spans="1:18" s="41" customFormat="1" ht="43.2" x14ac:dyDescent="0.3">
      <c r="A7" s="40" t="s">
        <v>0</v>
      </c>
      <c r="B7" s="40" t="s">
        <v>54</v>
      </c>
      <c r="C7" s="40" t="s">
        <v>76</v>
      </c>
      <c r="D7" s="39" t="s">
        <v>46</v>
      </c>
      <c r="E7" s="39" t="s">
        <v>1</v>
      </c>
      <c r="F7" s="39" t="s">
        <v>68</v>
      </c>
      <c r="G7" s="39" t="s">
        <v>2</v>
      </c>
      <c r="H7" s="40" t="s">
        <v>3</v>
      </c>
      <c r="I7" s="39" t="s">
        <v>5</v>
      </c>
      <c r="J7" s="39" t="s">
        <v>6</v>
      </c>
      <c r="K7" s="40" t="s">
        <v>70</v>
      </c>
      <c r="L7" s="40" t="s">
        <v>71</v>
      </c>
      <c r="M7" s="40" t="s">
        <v>72</v>
      </c>
      <c r="N7" s="40" t="s">
        <v>73</v>
      </c>
      <c r="O7" s="39" t="s">
        <v>7</v>
      </c>
      <c r="P7" s="40" t="s">
        <v>4</v>
      </c>
    </row>
    <row r="8" spans="1:18" x14ac:dyDescent="0.3">
      <c r="A8" s="78">
        <v>1</v>
      </c>
      <c r="B8" s="42"/>
      <c r="C8" s="42"/>
      <c r="D8" s="11" t="s">
        <v>8</v>
      </c>
      <c r="E8" s="11"/>
      <c r="F8" s="11"/>
      <c r="G8" s="27">
        <v>45108</v>
      </c>
      <c r="H8" s="12">
        <v>3</v>
      </c>
      <c r="I8" s="13">
        <f>IF(AND(H8&gt;=$B$54,H8&lt;=$C$54),$D$54,IF(AND(H8&gt;=$B$55,H8&lt;=$C$55),$D$55,IF(H8&gt;=$B$56,$D$56,0)))</f>
        <v>0.05</v>
      </c>
      <c r="J8" s="11" t="s">
        <v>47</v>
      </c>
      <c r="K8" s="14"/>
      <c r="L8" s="14"/>
      <c r="M8" s="14"/>
      <c r="N8" s="14"/>
      <c r="O8" s="43" t="str">
        <f>30&amp;" "&amp;"June"&amp;" "&amp;(YEAR(G8)+IF(MONTH(G8)&gt;=7,1,0))</f>
        <v>30 June 2024</v>
      </c>
      <c r="P8" s="29">
        <f>EDATE(G8,(H8*12))-1</f>
        <v>46203</v>
      </c>
    </row>
    <row r="9" spans="1:18" x14ac:dyDescent="0.3">
      <c r="B9" s="44"/>
      <c r="C9" s="45"/>
      <c r="D9" s="30"/>
      <c r="E9" s="30"/>
      <c r="F9" s="30"/>
      <c r="G9" s="31"/>
      <c r="H9" s="32"/>
      <c r="I9" s="33"/>
      <c r="J9" s="30"/>
      <c r="K9" s="34"/>
      <c r="L9" s="34"/>
      <c r="M9" s="34"/>
      <c r="N9" s="34"/>
      <c r="O9" s="46"/>
      <c r="P9" s="35"/>
    </row>
    <row r="10" spans="1:18" x14ac:dyDescent="0.3">
      <c r="B10" s="44"/>
      <c r="C10" s="45"/>
      <c r="D10" s="30"/>
      <c r="E10" s="30"/>
      <c r="F10" s="30"/>
      <c r="G10" s="31"/>
      <c r="H10" s="32"/>
      <c r="I10" s="33"/>
      <c r="J10" s="30"/>
      <c r="K10" s="34"/>
      <c r="L10" s="34"/>
      <c r="M10" s="34"/>
      <c r="N10" s="34"/>
      <c r="O10" s="46"/>
      <c r="P10" s="35"/>
    </row>
    <row r="11" spans="1:18" x14ac:dyDescent="0.3"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</row>
    <row r="12" spans="1:18" ht="21.6" customHeight="1" thickBot="1" x14ac:dyDescent="0.35">
      <c r="B12" s="201" t="s">
        <v>69</v>
      </c>
      <c r="C12" s="201"/>
      <c r="D12" s="201"/>
      <c r="E12" s="201"/>
      <c r="F12" s="66"/>
      <c r="G12" s="66"/>
      <c r="H12" s="66"/>
      <c r="I12" s="66"/>
      <c r="J12" s="66"/>
    </row>
    <row r="13" spans="1:18" ht="33" customHeight="1" x14ac:dyDescent="0.3">
      <c r="B13" s="202" t="s">
        <v>55</v>
      </c>
      <c r="C13" s="203"/>
      <c r="D13" s="204" t="s">
        <v>52</v>
      </c>
      <c r="E13" s="205"/>
    </row>
    <row r="14" spans="1:18" ht="28.8" x14ac:dyDescent="0.3">
      <c r="B14" s="40" t="s">
        <v>74</v>
      </c>
      <c r="C14" s="40" t="s">
        <v>51</v>
      </c>
      <c r="D14" s="40" t="s">
        <v>75</v>
      </c>
      <c r="E14" s="40" t="s">
        <v>50</v>
      </c>
      <c r="H14" s="48"/>
    </row>
    <row r="15" spans="1:18" x14ac:dyDescent="0.3">
      <c r="B15" s="80"/>
      <c r="C15" s="75"/>
      <c r="D15" s="74">
        <f>$K$8-B15</f>
        <v>0</v>
      </c>
      <c r="E15" s="75"/>
      <c r="H15" s="48"/>
    </row>
    <row r="17" spans="1:12" x14ac:dyDescent="0.3">
      <c r="B17" s="72" t="s">
        <v>77</v>
      </c>
      <c r="C17" s="68"/>
      <c r="D17" s="68"/>
      <c r="E17" s="68"/>
      <c r="F17" s="72" t="s">
        <v>57</v>
      </c>
    </row>
    <row r="18" spans="1:12" x14ac:dyDescent="0.3">
      <c r="B18" s="72" t="s">
        <v>58</v>
      </c>
      <c r="C18" s="68"/>
      <c r="D18" s="68"/>
      <c r="E18" s="68"/>
      <c r="F18" s="72" t="s">
        <v>59</v>
      </c>
    </row>
    <row r="19" spans="1:12" x14ac:dyDescent="0.3">
      <c r="B19" s="72" t="s">
        <v>60</v>
      </c>
      <c r="C19" s="68"/>
      <c r="D19" s="68"/>
      <c r="E19" s="68"/>
      <c r="F19" s="72" t="s">
        <v>61</v>
      </c>
    </row>
    <row r="20" spans="1:12" x14ac:dyDescent="0.3">
      <c r="B20" s="72" t="s">
        <v>62</v>
      </c>
      <c r="C20" s="68"/>
      <c r="D20" s="68"/>
      <c r="E20" s="68"/>
      <c r="F20" s="72" t="s">
        <v>63</v>
      </c>
    </row>
    <row r="21" spans="1:12" x14ac:dyDescent="0.3">
      <c r="B21" s="72" t="s">
        <v>64</v>
      </c>
      <c r="C21" s="68"/>
      <c r="D21" s="68"/>
      <c r="E21" s="68"/>
      <c r="F21" s="72" t="s">
        <v>65</v>
      </c>
    </row>
    <row r="22" spans="1:12" x14ac:dyDescent="0.3">
      <c r="B22" s="72" t="s">
        <v>66</v>
      </c>
      <c r="C22" s="68"/>
      <c r="D22" s="68"/>
      <c r="E22" s="68"/>
      <c r="F22" s="72" t="s">
        <v>67</v>
      </c>
    </row>
    <row r="29" spans="1:12" x14ac:dyDescent="0.3">
      <c r="A29" s="77"/>
    </row>
    <row r="30" spans="1:12" ht="28.8" hidden="1" x14ac:dyDescent="0.3">
      <c r="A30" s="50" t="s">
        <v>9</v>
      </c>
      <c r="B30" s="49" t="s">
        <v>10</v>
      </c>
      <c r="C30" s="49" t="s">
        <v>11</v>
      </c>
      <c r="D30" s="49" t="s">
        <v>12</v>
      </c>
      <c r="E30" s="49" t="s">
        <v>13</v>
      </c>
      <c r="F30" s="50" t="s">
        <v>14</v>
      </c>
      <c r="G30" s="15" t="s">
        <v>5</v>
      </c>
      <c r="H30" s="49" t="s">
        <v>15</v>
      </c>
      <c r="I30" s="49" t="s">
        <v>16</v>
      </c>
      <c r="J30" s="49" t="s">
        <v>17</v>
      </c>
    </row>
    <row r="31" spans="1:12" hidden="1" x14ac:dyDescent="0.3">
      <c r="A31" s="15">
        <v>0</v>
      </c>
      <c r="B31" s="16"/>
      <c r="C31" s="16"/>
      <c r="D31" s="16"/>
      <c r="E31" s="16" t="s">
        <v>18</v>
      </c>
      <c r="F31" s="51"/>
      <c r="G31" s="52" t="s">
        <v>19</v>
      </c>
      <c r="H31" s="17" t="s">
        <v>20</v>
      </c>
      <c r="I31" s="53" t="s">
        <v>21</v>
      </c>
      <c r="J31" s="53" t="s">
        <v>22</v>
      </c>
    </row>
    <row r="32" spans="1:12" hidden="1" x14ac:dyDescent="0.3">
      <c r="A32" s="15">
        <v>1</v>
      </c>
      <c r="B32" s="18">
        <f>G8</f>
        <v>45108</v>
      </c>
      <c r="C32" s="18" t="str">
        <f>O8</f>
        <v>30 June 2024</v>
      </c>
      <c r="D32" s="19">
        <f>ROUNDUP(YEARFRAC(C32,B32),2)</f>
        <v>1</v>
      </c>
      <c r="E32" s="20">
        <f>E74</f>
        <v>0</v>
      </c>
      <c r="F32" s="28">
        <f>K8*D32</f>
        <v>0</v>
      </c>
      <c r="G32" s="21">
        <f>I8*E32*D32</f>
        <v>0</v>
      </c>
      <c r="H32" s="22">
        <f>E32-F32+G32</f>
        <v>0</v>
      </c>
      <c r="I32" s="23">
        <f>$E$32*D32/$H$8</f>
        <v>0</v>
      </c>
      <c r="J32" s="23">
        <f>E32-I32</f>
        <v>0</v>
      </c>
      <c r="L32" s="54"/>
    </row>
    <row r="33" spans="1:12" hidden="1" x14ac:dyDescent="0.3">
      <c r="A33" s="15">
        <v>2</v>
      </c>
      <c r="B33" s="18">
        <f>C32+1</f>
        <v>45474</v>
      </c>
      <c r="C33" s="18">
        <f>EDATE(B33,12)-1</f>
        <v>45838</v>
      </c>
      <c r="D33" s="19">
        <f>ROUNDUP(YEARFRAC(C33,B33),2)</f>
        <v>1</v>
      </c>
      <c r="E33" s="24">
        <f>H32</f>
        <v>0</v>
      </c>
      <c r="F33" s="23">
        <f>$K$8*D33</f>
        <v>0</v>
      </c>
      <c r="G33" s="21">
        <f>$I$8*E33*D33</f>
        <v>0</v>
      </c>
      <c r="H33" s="22">
        <f>E33-F33+G33</f>
        <v>0</v>
      </c>
      <c r="I33" s="23">
        <f>$E$32*D33/$H$8</f>
        <v>0</v>
      </c>
      <c r="J33" s="23">
        <f>J32-I33</f>
        <v>0</v>
      </c>
      <c r="L33" s="2"/>
    </row>
    <row r="34" spans="1:12" hidden="1" x14ac:dyDescent="0.3">
      <c r="A34" s="15">
        <v>3</v>
      </c>
      <c r="B34" s="18">
        <f t="shared" ref="B34:B35" si="0">C33+1</f>
        <v>45839</v>
      </c>
      <c r="C34" s="18">
        <f>EDATE(B34,12)-1</f>
        <v>46203</v>
      </c>
      <c r="D34" s="19">
        <f t="shared" ref="D34" si="1">ROUNDUP(YEARFRAC(C34,B34),2)</f>
        <v>1</v>
      </c>
      <c r="E34" s="24">
        <f>H33</f>
        <v>0</v>
      </c>
      <c r="F34" s="23">
        <f>$K$8*D34</f>
        <v>0</v>
      </c>
      <c r="G34" s="21">
        <f>$I$8*E34*D34</f>
        <v>0</v>
      </c>
      <c r="H34" s="22">
        <f>E34-F34+G34</f>
        <v>0</v>
      </c>
      <c r="I34" s="23">
        <f>$E$32*D34/$H$8</f>
        <v>0</v>
      </c>
      <c r="J34" s="23">
        <f t="shared" ref="J34:J35" si="2">J33-I34</f>
        <v>0</v>
      </c>
    </row>
    <row r="35" spans="1:12" hidden="1" x14ac:dyDescent="0.3">
      <c r="A35" s="15">
        <v>4</v>
      </c>
      <c r="B35" s="18">
        <f t="shared" si="0"/>
        <v>46204</v>
      </c>
      <c r="C35" s="18">
        <f>P8</f>
        <v>46203</v>
      </c>
      <c r="D35" s="19">
        <f>ROUNDUP(YEARFRAC(C35,B35),2)</f>
        <v>0.01</v>
      </c>
      <c r="E35" s="24">
        <f>H34</f>
        <v>0</v>
      </c>
      <c r="F35" s="23">
        <f>$K$8*D35</f>
        <v>0</v>
      </c>
      <c r="G35" s="21">
        <f>$I$8*E35</f>
        <v>0</v>
      </c>
      <c r="H35" s="22">
        <f>E35-F35+G35</f>
        <v>0</v>
      </c>
      <c r="I35" s="23">
        <f>$E$32*D35/$H$8</f>
        <v>0</v>
      </c>
      <c r="J35" s="23">
        <f t="shared" si="2"/>
        <v>0</v>
      </c>
    </row>
    <row r="36" spans="1:12" hidden="1" x14ac:dyDescent="0.3">
      <c r="A36" s="15">
        <v>5</v>
      </c>
      <c r="B36" s="18"/>
      <c r="C36" s="18"/>
      <c r="D36" s="19"/>
      <c r="E36" s="24"/>
      <c r="F36" s="23"/>
      <c r="G36" s="21"/>
      <c r="H36" s="22"/>
      <c r="I36" s="23"/>
      <c r="J36" s="23"/>
    </row>
    <row r="37" spans="1:12" hidden="1" x14ac:dyDescent="0.3">
      <c r="A37" s="15">
        <v>6</v>
      </c>
      <c r="B37" s="18"/>
      <c r="C37" s="18"/>
      <c r="D37" s="19"/>
      <c r="E37" s="24"/>
      <c r="F37" s="23"/>
      <c r="G37" s="21"/>
      <c r="H37" s="22"/>
      <c r="I37" s="23"/>
      <c r="J37" s="23"/>
    </row>
    <row r="38" spans="1:12" hidden="1" x14ac:dyDescent="0.3">
      <c r="A38" s="25">
        <v>7</v>
      </c>
      <c r="B38" s="18"/>
      <c r="C38" s="18"/>
      <c r="D38" s="19"/>
      <c r="E38" s="24"/>
      <c r="F38" s="23"/>
      <c r="G38" s="21"/>
      <c r="H38" s="22"/>
      <c r="I38" s="23"/>
      <c r="J38" s="23"/>
    </row>
    <row r="39" spans="1:12" hidden="1" x14ac:dyDescent="0.3">
      <c r="A39" s="15">
        <v>8</v>
      </c>
      <c r="B39" s="18"/>
      <c r="C39" s="18"/>
      <c r="D39" s="19"/>
      <c r="E39" s="24"/>
      <c r="F39" s="23"/>
      <c r="G39" s="21"/>
      <c r="H39" s="22"/>
      <c r="I39" s="23"/>
      <c r="J39" s="23"/>
    </row>
    <row r="40" spans="1:12" hidden="1" x14ac:dyDescent="0.3">
      <c r="A40" s="15">
        <v>9</v>
      </c>
      <c r="B40" s="18"/>
      <c r="C40" s="18"/>
      <c r="D40" s="19"/>
      <c r="E40" s="24"/>
      <c r="F40" s="23"/>
      <c r="G40" s="21"/>
      <c r="H40" s="22"/>
      <c r="I40" s="23"/>
      <c r="J40" s="23"/>
    </row>
    <row r="41" spans="1:12" hidden="1" x14ac:dyDescent="0.3">
      <c r="A41" s="15">
        <v>10</v>
      </c>
      <c r="B41" s="18"/>
      <c r="C41" s="18"/>
      <c r="D41" s="19"/>
      <c r="E41" s="24"/>
      <c r="F41" s="23"/>
      <c r="G41" s="21"/>
      <c r="H41" s="22"/>
      <c r="I41" s="23"/>
      <c r="J41" s="23"/>
    </row>
    <row r="42" spans="1:12" hidden="1" x14ac:dyDescent="0.3">
      <c r="A42" s="15">
        <v>11</v>
      </c>
      <c r="B42" s="18"/>
      <c r="C42" s="18"/>
      <c r="D42" s="19"/>
      <c r="E42" s="24"/>
      <c r="F42" s="23"/>
      <c r="G42" s="21"/>
      <c r="H42" s="22"/>
      <c r="I42" s="23"/>
      <c r="J42" s="23"/>
    </row>
    <row r="43" spans="1:12" hidden="1" x14ac:dyDescent="0.3">
      <c r="A43" s="77"/>
    </row>
    <row r="44" spans="1:12" hidden="1" x14ac:dyDescent="0.3">
      <c r="B44" s="3" t="s">
        <v>18</v>
      </c>
      <c r="C44" s="190" t="s">
        <v>23</v>
      </c>
      <c r="D44" s="190"/>
      <c r="E44" s="191" t="s">
        <v>24</v>
      </c>
      <c r="F44" s="192"/>
      <c r="G44" s="193"/>
      <c r="H44" s="56"/>
      <c r="I44" s="56"/>
    </row>
    <row r="45" spans="1:12" hidden="1" x14ac:dyDescent="0.3">
      <c r="B45" s="3" t="s">
        <v>19</v>
      </c>
      <c r="C45" s="190" t="s">
        <v>25</v>
      </c>
      <c r="D45" s="190"/>
      <c r="E45" s="69" t="s">
        <v>26</v>
      </c>
      <c r="F45" s="69"/>
      <c r="G45" s="69"/>
    </row>
    <row r="46" spans="1:12" hidden="1" x14ac:dyDescent="0.3">
      <c r="B46" s="3" t="s">
        <v>20</v>
      </c>
      <c r="C46" s="190" t="s">
        <v>27</v>
      </c>
      <c r="D46" s="190"/>
      <c r="E46" s="206" t="s">
        <v>28</v>
      </c>
      <c r="F46" s="207"/>
      <c r="G46" s="208"/>
    </row>
    <row r="47" spans="1:12" ht="18.75" hidden="1" customHeight="1" x14ac:dyDescent="0.3">
      <c r="A47" s="79"/>
      <c r="B47" s="3" t="s">
        <v>21</v>
      </c>
      <c r="C47" s="190" t="s">
        <v>29</v>
      </c>
      <c r="D47" s="190"/>
      <c r="E47" s="191" t="s">
        <v>30</v>
      </c>
      <c r="F47" s="192"/>
      <c r="G47" s="193"/>
    </row>
    <row r="48" spans="1:12" ht="18" hidden="1" x14ac:dyDescent="0.3">
      <c r="A48" s="79"/>
      <c r="B48" s="3" t="s">
        <v>22</v>
      </c>
      <c r="C48" s="190" t="s">
        <v>31</v>
      </c>
      <c r="D48" s="190"/>
      <c r="E48" s="191" t="s">
        <v>32</v>
      </c>
      <c r="F48" s="192"/>
      <c r="G48" s="193"/>
    </row>
    <row r="49" spans="2:17" ht="15.75" hidden="1" customHeight="1" x14ac:dyDescent="0.3"/>
    <row r="50" spans="2:17" hidden="1" x14ac:dyDescent="0.3"/>
    <row r="51" spans="2:17" hidden="1" x14ac:dyDescent="0.3">
      <c r="B51" s="211" t="s">
        <v>33</v>
      </c>
      <c r="C51" s="212"/>
      <c r="D51" s="213"/>
    </row>
    <row r="52" spans="2:17" hidden="1" x14ac:dyDescent="0.3">
      <c r="B52" s="214" t="s">
        <v>34</v>
      </c>
      <c r="C52" s="215"/>
      <c r="D52" s="216"/>
    </row>
    <row r="53" spans="2:17" hidden="1" x14ac:dyDescent="0.3">
      <c r="B53" s="217" t="s">
        <v>35</v>
      </c>
      <c r="C53" s="218"/>
      <c r="D53" s="4" t="s">
        <v>36</v>
      </c>
    </row>
    <row r="54" spans="2:17" hidden="1" x14ac:dyDescent="0.3">
      <c r="B54" s="57">
        <v>2</v>
      </c>
      <c r="C54" s="57">
        <v>5</v>
      </c>
      <c r="D54" s="5">
        <v>0.05</v>
      </c>
    </row>
    <row r="55" spans="2:17" hidden="1" x14ac:dyDescent="0.3">
      <c r="B55" s="58">
        <v>6</v>
      </c>
      <c r="C55" s="58">
        <v>10</v>
      </c>
      <c r="D55" s="6">
        <v>5.5E-2</v>
      </c>
    </row>
    <row r="56" spans="2:17" hidden="1" x14ac:dyDescent="0.3">
      <c r="B56" s="58">
        <v>11</v>
      </c>
      <c r="C56" s="58" t="s">
        <v>37</v>
      </c>
      <c r="D56" s="5">
        <v>0.06</v>
      </c>
    </row>
    <row r="57" spans="2:17" hidden="1" x14ac:dyDescent="0.3"/>
    <row r="58" spans="2:17" hidden="1" x14ac:dyDescent="0.3"/>
    <row r="59" spans="2:17" hidden="1" x14ac:dyDescent="0.3"/>
    <row r="60" spans="2:17" hidden="1" x14ac:dyDescent="0.3">
      <c r="B60" s="7" t="s">
        <v>38</v>
      </c>
      <c r="C60" s="55"/>
      <c r="D60" s="56"/>
      <c r="E60" s="56"/>
    </row>
    <row r="61" spans="2:17" hidden="1" x14ac:dyDescent="0.3">
      <c r="B61" s="55"/>
      <c r="C61" s="55"/>
      <c r="D61" s="56"/>
      <c r="E61" s="56"/>
    </row>
    <row r="62" spans="2:17" hidden="1" x14ac:dyDescent="0.3">
      <c r="B62" s="219" t="s">
        <v>9</v>
      </c>
      <c r="C62" s="221" t="s">
        <v>39</v>
      </c>
      <c r="D62" s="8" t="s">
        <v>40</v>
      </c>
      <c r="E62" s="219" t="s">
        <v>41</v>
      </c>
    </row>
    <row r="63" spans="2:17" ht="27" hidden="1" customHeight="1" x14ac:dyDescent="0.3">
      <c r="B63" s="220"/>
      <c r="C63" s="222"/>
      <c r="D63" s="59">
        <f>I8</f>
        <v>0.05</v>
      </c>
      <c r="E63" s="220"/>
    </row>
    <row r="64" spans="2:17" hidden="1" x14ac:dyDescent="0.3">
      <c r="B64" s="60" t="s">
        <v>42</v>
      </c>
      <c r="C64" s="9">
        <f t="shared" ref="C64:C66" si="3">$K$8</f>
        <v>0</v>
      </c>
      <c r="D64" s="54">
        <f>1/(1+$D$63)</f>
        <v>0.95238095238095233</v>
      </c>
      <c r="E64" s="61">
        <f t="shared" ref="E64:E66" si="4">D64*C64</f>
        <v>0</v>
      </c>
      <c r="F64" s="209" t="s">
        <v>53</v>
      </c>
      <c r="G64" s="210"/>
      <c r="H64" s="210"/>
      <c r="I64" s="210"/>
      <c r="J64" s="210"/>
      <c r="K64" s="210"/>
      <c r="L64" s="210"/>
      <c r="M64" s="210"/>
      <c r="N64" s="210"/>
      <c r="O64" s="210"/>
      <c r="P64" s="210"/>
      <c r="Q64" s="210"/>
    </row>
    <row r="65" spans="2:6" hidden="1" x14ac:dyDescent="0.3">
      <c r="B65" s="60" t="s">
        <v>43</v>
      </c>
      <c r="C65" s="9">
        <f t="shared" si="3"/>
        <v>0</v>
      </c>
      <c r="D65" s="54">
        <f>1/(1+$D$63)^2</f>
        <v>0.90702947845804982</v>
      </c>
      <c r="E65" s="61">
        <f t="shared" si="4"/>
        <v>0</v>
      </c>
    </row>
    <row r="66" spans="2:6" hidden="1" x14ac:dyDescent="0.3">
      <c r="B66" s="60" t="s">
        <v>44</v>
      </c>
      <c r="C66" s="9">
        <f t="shared" si="3"/>
        <v>0</v>
      </c>
      <c r="D66" s="54">
        <f>1/(1+$D$63)^3</f>
        <v>0.86383759853147601</v>
      </c>
      <c r="E66" s="61">
        <f t="shared" si="4"/>
        <v>0</v>
      </c>
    </row>
    <row r="67" spans="2:6" hidden="1" x14ac:dyDescent="0.3">
      <c r="B67" s="60"/>
      <c r="C67" s="9"/>
      <c r="D67" s="54"/>
      <c r="E67" s="61"/>
    </row>
    <row r="68" spans="2:6" hidden="1" x14ac:dyDescent="0.3">
      <c r="B68" s="60"/>
      <c r="C68" s="9"/>
      <c r="D68" s="54"/>
      <c r="E68" s="61"/>
    </row>
    <row r="69" spans="2:6" hidden="1" x14ac:dyDescent="0.3">
      <c r="B69" s="60"/>
      <c r="C69" s="9"/>
      <c r="D69" s="54"/>
      <c r="E69" s="61"/>
    </row>
    <row r="70" spans="2:6" hidden="1" x14ac:dyDescent="0.3">
      <c r="B70" s="60"/>
      <c r="C70" s="9"/>
      <c r="D70" s="54"/>
      <c r="E70" s="61"/>
    </row>
    <row r="71" spans="2:6" hidden="1" x14ac:dyDescent="0.3">
      <c r="B71" s="60"/>
      <c r="C71" s="9"/>
      <c r="D71" s="54"/>
      <c r="E71" s="61"/>
    </row>
    <row r="72" spans="2:6" hidden="1" x14ac:dyDescent="0.3">
      <c r="B72" s="60"/>
      <c r="C72" s="9"/>
      <c r="D72" s="54"/>
      <c r="E72" s="61"/>
    </row>
    <row r="73" spans="2:6" hidden="1" x14ac:dyDescent="0.3">
      <c r="B73" s="60"/>
      <c r="C73" s="9"/>
      <c r="D73" s="54"/>
      <c r="E73" s="61"/>
    </row>
    <row r="74" spans="2:6" ht="15" hidden="1" thickBot="1" x14ac:dyDescent="0.35">
      <c r="B74" s="37"/>
      <c r="C74" s="10">
        <f>SUM(C64:C73)</f>
        <v>0</v>
      </c>
      <c r="D74" s="56"/>
      <c r="E74" s="10">
        <f>SUM(E64:E73)</f>
        <v>0</v>
      </c>
      <c r="F74" s="37"/>
    </row>
    <row r="75" spans="2:6" ht="15" hidden="1" thickBot="1" x14ac:dyDescent="0.35">
      <c r="B75" s="62"/>
      <c r="C75" s="63"/>
      <c r="D75" s="64"/>
      <c r="E75" s="65"/>
    </row>
  </sheetData>
  <sheetProtection algorithmName="SHA-512" hashValue="whfJ0ef39h/vkjbItR67LSb+PoID8R0Couf73ZtU5E1kIs5VmDMK6gY5kzw0xc3Lm0P/FMcwovrlMaL0C0HPkw==" saltValue="kEon5ONd6CI3OxxQcyFRHw==" spinCount="100000" sheet="1" objects="1" scenarios="1"/>
  <mergeCells count="23">
    <mergeCell ref="F64:Q64"/>
    <mergeCell ref="C48:D48"/>
    <mergeCell ref="E48:G48"/>
    <mergeCell ref="B51:D51"/>
    <mergeCell ref="B52:D52"/>
    <mergeCell ref="B53:C53"/>
    <mergeCell ref="B62:B63"/>
    <mergeCell ref="C62:C63"/>
    <mergeCell ref="E62:E63"/>
    <mergeCell ref="C47:D47"/>
    <mergeCell ref="E47:G47"/>
    <mergeCell ref="A1:L1"/>
    <mergeCell ref="A2:L2"/>
    <mergeCell ref="B4:K4"/>
    <mergeCell ref="K6:N6"/>
    <mergeCell ref="B12:E12"/>
    <mergeCell ref="B13:C13"/>
    <mergeCell ref="D13:E13"/>
    <mergeCell ref="C44:D44"/>
    <mergeCell ref="E44:G44"/>
    <mergeCell ref="C45:D45"/>
    <mergeCell ref="C46:D46"/>
    <mergeCell ref="E46:G46"/>
  </mergeCells>
  <dataValidations count="3">
    <dataValidation type="list" allowBlank="1" showInputMessage="1" showErrorMessage="1" sqref="D8:D10" xr:uid="{9652D36B-B877-452C-B674-E26F761BA0D7}">
      <formula1>"Select,Dwellings (Residential),Building other than dwellings,Other Sructures, Transport Equipments,Other Machinery &amp; Equipment,Other Assets (Snifer Dogs),Land"</formula1>
    </dataValidation>
    <dataValidation type="list" allowBlank="1" showInputMessage="1" showErrorMessage="1" sqref="J8:J10" xr:uid="{1D4D040C-636F-4B4A-867F-45C079927CA7}">
      <formula1>"Select, Monthly, Quarterly, Semi-Annual, Annual"</formula1>
    </dataValidation>
    <dataValidation type="list" allowBlank="1" showInputMessage="1" showErrorMessage="1" sqref="H8:H10" xr:uid="{7F47E571-56EE-4343-B887-A7D14BE8DDA8}">
      <formula1>"Select,1,2,3,4,5,6,7,8,9,10,11,12,13,14,15,16,17,18,19,20"</formula1>
    </dataValidation>
  </dataValidations>
  <pageMargins left="0.33" right="0.17" top="0.75" bottom="0.75" header="0.3" footer="0.3"/>
  <pageSetup paperSize="9" scale="41" orientation="landscape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93FC4C48176D4BA39FB2B3A58FDD54" ma:contentTypeVersion="1" ma:contentTypeDescription="Create a new document." ma:contentTypeScope="" ma:versionID="7350b534a8aa33a7f4abf92fcd5ca32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F70A383-430E-4633-8D86-BD6EE15F44E5}"/>
</file>

<file path=customXml/itemProps2.xml><?xml version="1.0" encoding="utf-8"?>
<ds:datastoreItem xmlns:ds="http://schemas.openxmlformats.org/officeDocument/2006/customXml" ds:itemID="{FF22AE4B-86AD-480B-A102-3A375EA1D9D6}"/>
</file>

<file path=customXml/itemProps3.xml><?xml version="1.0" encoding="utf-8"?>
<ds:datastoreItem xmlns:ds="http://schemas.openxmlformats.org/officeDocument/2006/customXml" ds:itemID="{530761B3-CB91-42BA-AE46-5550026C5C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Return</vt:lpstr>
      <vt:lpstr>Examples</vt:lpstr>
      <vt:lpstr>Template A-Fixed Lease Pymt (2)</vt:lpstr>
      <vt:lpstr>Template A-Fixed Lease Pymt (3)</vt:lpstr>
      <vt:lpstr>Template A-Fixed Lease Pymt (4)</vt:lpstr>
      <vt:lpstr>Template A-Fixed Lease Pymt (5)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Nirusha Malaree</dc:creator>
  <cp:lastModifiedBy>Selvana Pandamikum Beeharry</cp:lastModifiedBy>
  <cp:lastPrinted>2025-06-05T07:36:27Z</cp:lastPrinted>
  <dcterms:created xsi:type="dcterms:W3CDTF">2023-06-01T07:04:04Z</dcterms:created>
  <dcterms:modified xsi:type="dcterms:W3CDTF">2025-06-05T10:00:47Z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0x0101002493FC4C48176D4BA39FB2B3A58FDD54</vt:lpwstr>
  </property>
</Properties>
</file>