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counts 2023\Circular Closing of Accounts\"/>
    </mc:Choice>
  </mc:AlternateContent>
  <xr:revisionPtr revIDLastSave="0" documentId="13_ncr:1_{ECB3995F-9DE5-4658-8C82-0C403B807D13}" xr6:coauthVersionLast="47" xr6:coauthVersionMax="47" xr10:uidLastSave="{00000000-0000-0000-0000-000000000000}"/>
  <bookViews>
    <workbookView xWindow="-108" yWindow="-108" windowWidth="23256" windowHeight="12576" tabRatio="883" activeTab="5" xr2:uid="{025C729A-F896-4BD0-ADED-801FB30873CB}"/>
  </bookViews>
  <sheets>
    <sheet name="Example" sheetId="3" r:id="rId1"/>
    <sheet name="Template A-Fixed lease pymt" sheetId="1" r:id="rId2"/>
    <sheet name="Template A-Fixed lease pymt (2)" sheetId="9" r:id="rId3"/>
    <sheet name="Template A-Fixed lease pymt (3)" sheetId="10" r:id="rId4"/>
    <sheet name="Template A-Fixed lease pymt (4)" sheetId="11" r:id="rId5"/>
    <sheet name="Template A-Fixed lease pymt (5)" sheetId="12" r:id="rId6"/>
    <sheet name="Template A-Fixed lease pymt (6)" sheetId="13" r:id="rId7"/>
  </sheets>
  <definedNames>
    <definedName name="_xlnm.Print_Area" localSheetId="1">'Template A-Fixed lease pymt'!$A$1:$M$60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1" l="1"/>
  <c r="C15" i="11" s="1"/>
  <c r="D15" i="11" s="1"/>
  <c r="F15" i="11" s="1"/>
  <c r="M7" i="9"/>
  <c r="C15" i="9" s="1"/>
  <c r="D15" i="9" s="1"/>
  <c r="F15" i="9" s="1"/>
  <c r="M7" i="1"/>
  <c r="C15" i="1" s="1"/>
  <c r="I7" i="3"/>
  <c r="C46" i="13"/>
  <c r="C45" i="13"/>
  <c r="C44" i="13"/>
  <c r="C54" i="13" s="1"/>
  <c r="C12" i="13"/>
  <c r="D12" i="13" s="1"/>
  <c r="F12" i="13" s="1"/>
  <c r="B12" i="13"/>
  <c r="M7" i="13"/>
  <c r="C15" i="13" s="1"/>
  <c r="D15" i="13" s="1"/>
  <c r="F15" i="13" s="1"/>
  <c r="L7" i="13"/>
  <c r="I7" i="13"/>
  <c r="C54" i="12"/>
  <c r="C46" i="12"/>
  <c r="C45" i="12"/>
  <c r="C44" i="12"/>
  <c r="B12" i="12"/>
  <c r="M7" i="12"/>
  <c r="C15" i="12" s="1"/>
  <c r="D15" i="12" s="1"/>
  <c r="F15" i="12" s="1"/>
  <c r="L7" i="12"/>
  <c r="C12" i="12" s="1"/>
  <c r="I7" i="12"/>
  <c r="C54" i="11"/>
  <c r="C46" i="11"/>
  <c r="C45" i="11"/>
  <c r="D44" i="11"/>
  <c r="E44" i="11" s="1"/>
  <c r="C44" i="11"/>
  <c r="D43" i="11"/>
  <c r="D46" i="11" s="1"/>
  <c r="E46" i="11" s="1"/>
  <c r="B12" i="11"/>
  <c r="L7" i="11"/>
  <c r="C12" i="11" s="1"/>
  <c r="I7" i="11"/>
  <c r="C46" i="10"/>
  <c r="D45" i="10"/>
  <c r="E45" i="10" s="1"/>
  <c r="C45" i="10"/>
  <c r="C44" i="10"/>
  <c r="C54" i="10" s="1"/>
  <c r="D43" i="10"/>
  <c r="D44" i="10" s="1"/>
  <c r="E44" i="10" s="1"/>
  <c r="C12" i="10"/>
  <c r="D12" i="10" s="1"/>
  <c r="F12" i="10" s="1"/>
  <c r="B12" i="10"/>
  <c r="M7" i="10"/>
  <c r="C15" i="10" s="1"/>
  <c r="D15" i="10" s="1"/>
  <c r="F15" i="10" s="1"/>
  <c r="L7" i="10"/>
  <c r="I7" i="10"/>
  <c r="C54" i="9"/>
  <c r="C46" i="9"/>
  <c r="C45" i="9"/>
  <c r="C44" i="9"/>
  <c r="B12" i="9"/>
  <c r="L7" i="9"/>
  <c r="C12" i="9" s="1"/>
  <c r="I7" i="9"/>
  <c r="C46" i="3"/>
  <c r="C45" i="3"/>
  <c r="C44" i="3"/>
  <c r="C54" i="3" s="1"/>
  <c r="C12" i="3"/>
  <c r="B13" i="3" s="1"/>
  <c r="C13" i="3" s="1"/>
  <c r="B12" i="3"/>
  <c r="M7" i="3"/>
  <c r="C15" i="3" s="1"/>
  <c r="L7" i="3"/>
  <c r="B12" i="1"/>
  <c r="I7" i="1"/>
  <c r="D43" i="1" s="1"/>
  <c r="C46" i="1"/>
  <c r="C45" i="1"/>
  <c r="C44" i="1"/>
  <c r="L7" i="1"/>
  <c r="D43" i="13" l="1"/>
  <c r="B13" i="13"/>
  <c r="C13" i="13" s="1"/>
  <c r="D12" i="12"/>
  <c r="F12" i="12" s="1"/>
  <c r="B13" i="12"/>
  <c r="C13" i="12" s="1"/>
  <c r="D43" i="12"/>
  <c r="D12" i="11"/>
  <c r="F12" i="11" s="1"/>
  <c r="B13" i="11"/>
  <c r="C13" i="11" s="1"/>
  <c r="D45" i="11"/>
  <c r="E45" i="11" s="1"/>
  <c r="E54" i="11" s="1"/>
  <c r="E12" i="11" s="1"/>
  <c r="B13" i="10"/>
  <c r="C13" i="10" s="1"/>
  <c r="D46" i="10"/>
  <c r="E46" i="10" s="1"/>
  <c r="E54" i="10" s="1"/>
  <c r="E12" i="10" s="1"/>
  <c r="D12" i="9"/>
  <c r="F12" i="9" s="1"/>
  <c r="B13" i="9"/>
  <c r="C13" i="9" s="1"/>
  <c r="D43" i="9"/>
  <c r="D44" i="1"/>
  <c r="E44" i="1" s="1"/>
  <c r="D45" i="1"/>
  <c r="E45" i="1" s="1"/>
  <c r="D46" i="1"/>
  <c r="E46" i="1" s="1"/>
  <c r="D13" i="3"/>
  <c r="F13" i="3" s="1"/>
  <c r="B14" i="3"/>
  <c r="C14" i="3" s="1"/>
  <c r="D12" i="3"/>
  <c r="F12" i="3" s="1"/>
  <c r="D43" i="3"/>
  <c r="C54" i="1"/>
  <c r="C12" i="1"/>
  <c r="D12" i="1" s="1"/>
  <c r="F12" i="1" s="1"/>
  <c r="D44" i="13" l="1"/>
  <c r="E44" i="13" s="1"/>
  <c r="E54" i="13" s="1"/>
  <c r="E12" i="13" s="1"/>
  <c r="D45" i="13"/>
  <c r="E45" i="13" s="1"/>
  <c r="D46" i="13"/>
  <c r="E46" i="13" s="1"/>
  <c r="B14" i="13"/>
  <c r="C14" i="13" s="1"/>
  <c r="D13" i="13"/>
  <c r="F13" i="13" s="1"/>
  <c r="D44" i="12"/>
  <c r="E44" i="12" s="1"/>
  <c r="D46" i="12"/>
  <c r="E46" i="12" s="1"/>
  <c r="D45" i="12"/>
  <c r="E45" i="12" s="1"/>
  <c r="D13" i="12"/>
  <c r="F13" i="12" s="1"/>
  <c r="B14" i="12"/>
  <c r="C14" i="12" s="1"/>
  <c r="I15" i="11"/>
  <c r="I12" i="11"/>
  <c r="J12" i="11" s="1"/>
  <c r="G12" i="11"/>
  <c r="H12" i="11" s="1"/>
  <c r="E13" i="11" s="1"/>
  <c r="D13" i="11"/>
  <c r="F13" i="11" s="1"/>
  <c r="B14" i="11"/>
  <c r="C14" i="11" s="1"/>
  <c r="I12" i="10"/>
  <c r="I15" i="10"/>
  <c r="J12" i="10"/>
  <c r="G12" i="10"/>
  <c r="H12" i="10" s="1"/>
  <c r="E13" i="10" s="1"/>
  <c r="D13" i="10"/>
  <c r="F13" i="10" s="1"/>
  <c r="B14" i="10"/>
  <c r="C14" i="10" s="1"/>
  <c r="D13" i="9"/>
  <c r="F13" i="9" s="1"/>
  <c r="B14" i="9"/>
  <c r="C14" i="9" s="1"/>
  <c r="D44" i="9"/>
  <c r="E44" i="9" s="1"/>
  <c r="D46" i="9"/>
  <c r="E46" i="9" s="1"/>
  <c r="D45" i="9"/>
  <c r="E45" i="9" s="1"/>
  <c r="D44" i="3"/>
  <c r="E44" i="3" s="1"/>
  <c r="D46" i="3"/>
  <c r="E46" i="3" s="1"/>
  <c r="D45" i="3"/>
  <c r="E45" i="3" s="1"/>
  <c r="D14" i="3"/>
  <c r="F14" i="3" s="1"/>
  <c r="B15" i="3"/>
  <c r="D15" i="3" s="1"/>
  <c r="F15" i="3" s="1"/>
  <c r="E54" i="1"/>
  <c r="E12" i="1" s="1"/>
  <c r="B13" i="1"/>
  <c r="C13" i="1" s="1"/>
  <c r="D13" i="1" s="1"/>
  <c r="F13" i="1" s="1"/>
  <c r="D14" i="13" l="1"/>
  <c r="F14" i="13" s="1"/>
  <c r="B15" i="13"/>
  <c r="I12" i="13"/>
  <c r="H12" i="13"/>
  <c r="E13" i="13" s="1"/>
  <c r="J12" i="13"/>
  <c r="J13" i="13" s="1"/>
  <c r="I15" i="13"/>
  <c r="I13" i="13"/>
  <c r="G12" i="13"/>
  <c r="B15" i="12"/>
  <c r="D14" i="12"/>
  <c r="F14" i="12" s="1"/>
  <c r="E54" i="12"/>
  <c r="E12" i="12" s="1"/>
  <c r="G13" i="11"/>
  <c r="H13" i="11" s="1"/>
  <c r="E14" i="11" s="1"/>
  <c r="I13" i="11"/>
  <c r="J13" i="11" s="1"/>
  <c r="D14" i="11"/>
  <c r="B15" i="11"/>
  <c r="G13" i="10"/>
  <c r="H13" i="10" s="1"/>
  <c r="E14" i="10" s="1"/>
  <c r="I13" i="10"/>
  <c r="J13" i="10"/>
  <c r="D14" i="10"/>
  <c r="B15" i="10"/>
  <c r="E54" i="9"/>
  <c r="E12" i="9" s="1"/>
  <c r="B15" i="9"/>
  <c r="D14" i="9"/>
  <c r="F14" i="9" s="1"/>
  <c r="E54" i="3"/>
  <c r="E12" i="3" s="1"/>
  <c r="B14" i="1"/>
  <c r="C14" i="1" s="1"/>
  <c r="D14" i="1" s="1"/>
  <c r="F14" i="1" s="1"/>
  <c r="I13" i="1"/>
  <c r="I12" i="1"/>
  <c r="J12" i="1" s="1"/>
  <c r="G12" i="1"/>
  <c r="H12" i="1" s="1"/>
  <c r="E13" i="1" s="1"/>
  <c r="I14" i="13" l="1"/>
  <c r="J14" i="13" s="1"/>
  <c r="J15" i="13" s="1"/>
  <c r="G13" i="13"/>
  <c r="H13" i="13" s="1"/>
  <c r="E14" i="13" s="1"/>
  <c r="I15" i="12"/>
  <c r="H12" i="12"/>
  <c r="E13" i="12" s="1"/>
  <c r="I14" i="12"/>
  <c r="I13" i="12"/>
  <c r="I12" i="12"/>
  <c r="J12" i="12" s="1"/>
  <c r="J13" i="12" s="1"/>
  <c r="J14" i="12" s="1"/>
  <c r="J15" i="12" s="1"/>
  <c r="G12" i="12"/>
  <c r="G14" i="11"/>
  <c r="F14" i="11"/>
  <c r="H14" i="11" s="1"/>
  <c r="E15" i="11" s="1"/>
  <c r="I14" i="11"/>
  <c r="J14" i="11" s="1"/>
  <c r="J15" i="11" s="1"/>
  <c r="G14" i="10"/>
  <c r="F14" i="10"/>
  <c r="H14" i="10" s="1"/>
  <c r="E15" i="10" s="1"/>
  <c r="I14" i="10"/>
  <c r="J14" i="10"/>
  <c r="J15" i="10" s="1"/>
  <c r="I12" i="9"/>
  <c r="J12" i="9" s="1"/>
  <c r="J13" i="9" s="1"/>
  <c r="J14" i="9" s="1"/>
  <c r="H12" i="9"/>
  <c r="E13" i="9" s="1"/>
  <c r="I15" i="9"/>
  <c r="I14" i="9"/>
  <c r="I13" i="9"/>
  <c r="G12" i="9"/>
  <c r="B15" i="1"/>
  <c r="I12" i="3"/>
  <c r="J12" i="3" s="1"/>
  <c r="I15" i="3"/>
  <c r="I14" i="3"/>
  <c r="I13" i="3"/>
  <c r="G12" i="3"/>
  <c r="H12" i="3" s="1"/>
  <c r="E13" i="3" s="1"/>
  <c r="J13" i="1"/>
  <c r="G13" i="1"/>
  <c r="H13" i="1" s="1"/>
  <c r="E14" i="1" s="1"/>
  <c r="I14" i="1"/>
  <c r="J15" i="9" l="1"/>
  <c r="H14" i="13"/>
  <c r="E15" i="13" s="1"/>
  <c r="G14" i="13"/>
  <c r="G13" i="12"/>
  <c r="H13" i="12"/>
  <c r="E14" i="12" s="1"/>
  <c r="H15" i="11"/>
  <c r="G15" i="11"/>
  <c r="G15" i="10"/>
  <c r="H15" i="10" s="1"/>
  <c r="G13" i="9"/>
  <c r="H13" i="9" s="1"/>
  <c r="E14" i="9" s="1"/>
  <c r="G13" i="3"/>
  <c r="H13" i="3" s="1"/>
  <c r="E14" i="3" s="1"/>
  <c r="J13" i="3"/>
  <c r="J14" i="3" s="1"/>
  <c r="J15" i="3" s="1"/>
  <c r="D15" i="1"/>
  <c r="J14" i="1"/>
  <c r="G14" i="1"/>
  <c r="H14" i="1" s="1"/>
  <c r="E15" i="1" s="1"/>
  <c r="G15" i="13" l="1"/>
  <c r="H15" i="13"/>
  <c r="G14" i="12"/>
  <c r="H14" i="12" s="1"/>
  <c r="E15" i="12" s="1"/>
  <c r="G14" i="9"/>
  <c r="H14" i="9" s="1"/>
  <c r="E15" i="9" s="1"/>
  <c r="G14" i="3"/>
  <c r="H14" i="3" s="1"/>
  <c r="E15" i="3" s="1"/>
  <c r="F15" i="1"/>
  <c r="I15" i="1"/>
  <c r="J15" i="1" s="1"/>
  <c r="G15" i="1"/>
  <c r="H15" i="12" l="1"/>
  <c r="G15" i="12"/>
  <c r="G15" i="9"/>
  <c r="H15" i="9" s="1"/>
  <c r="G15" i="3"/>
  <c r="H15" i="3" s="1"/>
  <c r="H15" i="1"/>
</calcChain>
</file>

<file path=xl/sharedStrings.xml><?xml version="1.0" encoding="utf-8"?>
<sst xmlns="http://schemas.openxmlformats.org/spreadsheetml/2006/main" count="447" uniqueCount="57">
  <si>
    <t>RETURN OF LEASE</t>
  </si>
  <si>
    <t>SN</t>
  </si>
  <si>
    <t>Location</t>
  </si>
  <si>
    <t>Landlord( Suplier Name in TAS)</t>
  </si>
  <si>
    <t>Commencement date of the lease</t>
  </si>
  <si>
    <t>Lease Term
(Years)</t>
  </si>
  <si>
    <t>End Date of Lease</t>
  </si>
  <si>
    <t>Interest</t>
  </si>
  <si>
    <t>Payment Terms
(Monthly/Quarterly/Semi Annual/Annual)</t>
  </si>
  <si>
    <t>Annual Lease Payment</t>
  </si>
  <si>
    <t>End of First Financial Year
(30-June)</t>
  </si>
  <si>
    <t>Select</t>
  </si>
  <si>
    <t>Year</t>
  </si>
  <si>
    <t>Start of Period</t>
  </si>
  <si>
    <t>End of Period</t>
  </si>
  <si>
    <t>No. of Years</t>
  </si>
  <si>
    <t>Opening Lease Liability</t>
  </si>
  <si>
    <t>Annual
Payments</t>
  </si>
  <si>
    <t>Closing Lease
Liability</t>
  </si>
  <si>
    <t>Depreciation
( As per GAR category)</t>
  </si>
  <si>
    <t>Net Asset Balance</t>
  </si>
  <si>
    <t>A</t>
  </si>
  <si>
    <t>B</t>
  </si>
  <si>
    <t>C</t>
  </si>
  <si>
    <t>D</t>
  </si>
  <si>
    <t>E</t>
  </si>
  <si>
    <t>Opening Lease liabililty</t>
  </si>
  <si>
    <t>Present Value of all future lease payments</t>
  </si>
  <si>
    <t>Interest Expense</t>
  </si>
  <si>
    <t xml:space="preserve">The  interest expense is a proportion of the lease payment for the period using the rate in Table </t>
  </si>
  <si>
    <t>Closing Lease liabililty</t>
  </si>
  <si>
    <t xml:space="preserve">Opening Lease liabiity minus all lease payments </t>
  </si>
  <si>
    <t>Depreciation</t>
  </si>
  <si>
    <t>Depreciation is on a straight line basis over the lease term.</t>
  </si>
  <si>
    <t xml:space="preserve">Right of Use </t>
  </si>
  <si>
    <t>Opening Right of Use  is equal to the Opening Lease Liability and is adjusted for the Depreciation</t>
  </si>
  <si>
    <t>Table 1</t>
  </si>
  <si>
    <t>Interest Rate</t>
  </si>
  <si>
    <t>Lease Term( Years)</t>
  </si>
  <si>
    <t>Rate(%)</t>
  </si>
  <si>
    <t>&gt; 11</t>
  </si>
  <si>
    <t>Calculation of Minimum Lease payments NPV</t>
  </si>
  <si>
    <t>Lease rental/payment</t>
  </si>
  <si>
    <t>D.F</t>
  </si>
  <si>
    <t>PV</t>
  </si>
  <si>
    <t>Yr1</t>
  </si>
  <si>
    <t>Yr2</t>
  </si>
  <si>
    <t>Yr3</t>
  </si>
  <si>
    <t>Building</t>
  </si>
  <si>
    <t>Annex VIII</t>
  </si>
  <si>
    <t>Vote/Sub-head as per Budget 2022-2023</t>
  </si>
  <si>
    <t>Economic Classification    (8-digits)</t>
  </si>
  <si>
    <t>Category</t>
  </si>
  <si>
    <t>Monthly</t>
  </si>
  <si>
    <t>Ministry/Department:</t>
  </si>
  <si>
    <t xml:space="preserve">This return is aplicable for lease term more than one year.
Use one sheet per lease
</t>
  </si>
  <si>
    <t xml:space="preserve">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</si>
</sst>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[$]d\ mmm\ yyyy;@" x16r2:formatCode16="[$-en-MU,1]d\ mmm\ yyyy;@"/>
    <numFmt numFmtId="166" formatCode="0.0%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lbertus Extra Bold"/>
      <family val="2"/>
    </font>
    <font>
      <sz val="14"/>
      <color theme="1"/>
      <name val="Calibri"/>
      <family val="2"/>
      <scheme val="minor"/>
    </font>
    <font>
      <b/>
      <sz val="11"/>
      <color theme="1"/>
      <name val="Albertus Extra Bold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Albertus Extra Bold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3" xfId="0" applyBorder="1"/>
    <xf numFmtId="0" fontId="5" fillId="0" borderId="0" xfId="0" applyFont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4" xfId="0" applyBorder="1"/>
    <xf numFmtId="15" fontId="0" fillId="2" borderId="4" xfId="0" applyNumberFormat="1" applyFill="1" applyBorder="1" applyAlignment="1">
      <alignment wrapText="1"/>
    </xf>
    <xf numFmtId="43" fontId="0" fillId="0" borderId="0" xfId="0" applyNumberFormat="1"/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9" fontId="0" fillId="0" borderId="4" xfId="2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4" xfId="2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5" borderId="9" xfId="0" applyFont="1" applyFill="1" applyBorder="1" applyAlignment="1">
      <alignment horizontal="center" vertical="top"/>
    </xf>
    <xf numFmtId="9" fontId="0" fillId="0" borderId="0" xfId="0" applyNumberFormat="1" applyAlignment="1">
      <alignment horizontal="center"/>
    </xf>
    <xf numFmtId="15" fontId="0" fillId="0" borderId="3" xfId="0" applyNumberFormat="1" applyBorder="1"/>
    <xf numFmtId="167" fontId="0" fillId="0" borderId="0" xfId="3" applyNumberFormat="1" applyFont="1" applyBorder="1"/>
    <xf numFmtId="43" fontId="0" fillId="0" borderId="10" xfId="0" applyNumberFormat="1" applyBorder="1"/>
    <xf numFmtId="167" fontId="3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4" xfId="0" applyFont="1" applyBorder="1" applyAlignment="1" applyProtection="1">
      <alignment wrapText="1"/>
      <protection locked="0"/>
    </xf>
    <xf numFmtId="165" fontId="7" fillId="0" borderId="4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10" fontId="7" fillId="0" borderId="4" xfId="2" applyNumberFormat="1" applyFont="1" applyBorder="1" applyAlignment="1" applyProtection="1">
      <alignment horizontal="center" wrapText="1"/>
      <protection locked="0"/>
    </xf>
    <xf numFmtId="43" fontId="3" fillId="0" borderId="4" xfId="1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6" fillId="6" borderId="4" xfId="0" applyFont="1" applyFill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ill="1" applyBorder="1" applyProtection="1"/>
    <xf numFmtId="0" fontId="0" fillId="6" borderId="4" xfId="0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0" fillId="6" borderId="4" xfId="0" applyFill="1" applyBorder="1" applyProtection="1"/>
    <xf numFmtId="15" fontId="3" fillId="6" borderId="4" xfId="0" applyNumberFormat="1" applyFont="1" applyFill="1" applyBorder="1" applyAlignment="1" applyProtection="1">
      <alignment horizontal="center" vertical="center"/>
    </xf>
    <xf numFmtId="2" fontId="3" fillId="6" borderId="4" xfId="0" applyNumberFormat="1" applyFont="1" applyFill="1" applyBorder="1" applyAlignment="1" applyProtection="1">
      <alignment horizontal="center" vertical="center"/>
    </xf>
    <xf numFmtId="164" fontId="3" fillId="6" borderId="4" xfId="0" applyNumberFormat="1" applyFont="1" applyFill="1" applyBorder="1" applyAlignment="1" applyProtection="1">
      <alignment horizontal="center" vertical="center"/>
    </xf>
    <xf numFmtId="43" fontId="3" fillId="6" borderId="4" xfId="0" applyNumberFormat="1" applyFont="1" applyFill="1" applyBorder="1" applyAlignment="1" applyProtection="1">
      <alignment horizontal="center"/>
    </xf>
    <xf numFmtId="43" fontId="3" fillId="6" borderId="4" xfId="1" applyFont="1" applyFill="1" applyBorder="1" applyAlignment="1" applyProtection="1">
      <alignment horizontal="center"/>
    </xf>
    <xf numFmtId="43" fontId="0" fillId="6" borderId="4" xfId="1" applyFont="1" applyFill="1" applyBorder="1" applyProtection="1"/>
    <xf numFmtId="43" fontId="3" fillId="6" borderId="4" xfId="1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17" fontId="7" fillId="0" borderId="4" xfId="0" applyNumberFormat="1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/>
      <protection locked="0"/>
    </xf>
    <xf numFmtId="43" fontId="0" fillId="0" borderId="0" xfId="0" applyNumberFormat="1" applyFill="1"/>
    <xf numFmtId="43" fontId="13" fillId="6" borderId="4" xfId="1" applyFont="1" applyFill="1" applyBorder="1" applyProtection="1"/>
    <xf numFmtId="165" fontId="7" fillId="0" borderId="4" xfId="0" applyNumberFormat="1" applyFont="1" applyBorder="1" applyAlignment="1" applyProtection="1">
      <alignment horizontal="center" wrapText="1"/>
    </xf>
    <xf numFmtId="0" fontId="7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2" fillId="5" borderId="2" xfId="0" applyFont="1" applyFill="1" applyBorder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 vertical="top" wrapText="1"/>
    </xf>
  </cellXfs>
  <cellStyles count="4">
    <cellStyle name="Comma" xfId="1" builtinId="3"/>
    <cellStyle name="Comma 2" xfId="3" xr:uid="{803BF58E-79D5-4D1C-B296-D1D2C20CF407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B926B-EB41-4788-A0A6-EEAC2E32B6C0}">
  <sheetPr>
    <pageSetUpPr fitToPage="1"/>
  </sheetPr>
  <dimension ref="A1:M55"/>
  <sheetViews>
    <sheetView zoomScale="78" zoomScaleNormal="78" workbookViewId="0">
      <selection activeCell="A2" sqref="A2:L2"/>
    </sheetView>
  </sheetViews>
  <sheetFormatPr defaultColWidth="9.109375" defaultRowHeight="14.4" x14ac:dyDescent="0.3"/>
  <cols>
    <col min="1" max="1" width="5.6640625" bestFit="1" customWidth="1"/>
    <col min="2" max="2" width="16.88671875" customWidth="1"/>
    <col min="3" max="3" width="16.44140625" customWidth="1"/>
    <col min="4" max="4" width="21.109375" customWidth="1"/>
    <col min="5" max="6" width="25.88671875" customWidth="1"/>
    <col min="7" max="7" width="23.6640625" customWidth="1"/>
    <col min="8" max="8" width="15.109375" customWidth="1"/>
    <col min="9" max="9" width="26.5546875" customWidth="1"/>
    <col min="10" max="10" width="23" customWidth="1"/>
    <col min="11" max="11" width="15.33203125" bestFit="1" customWidth="1"/>
    <col min="12" max="12" width="16.33203125" hidden="1" customWidth="1"/>
    <col min="13" max="13" width="14.33203125" bestFit="1" customWidth="1"/>
  </cols>
  <sheetData>
    <row r="1" spans="1:13" ht="21" x14ac:dyDescent="0.4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6" t="s">
        <v>49</v>
      </c>
    </row>
    <row r="2" spans="1:13" ht="2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1" x14ac:dyDescent="0.4">
      <c r="A3" s="53"/>
      <c r="B3" s="57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36.75" customHeight="1" x14ac:dyDescent="0.3">
      <c r="A4" s="1"/>
      <c r="B4" s="68" t="s">
        <v>55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8" x14ac:dyDescent="0.35">
      <c r="A5" s="1"/>
      <c r="C5" s="2"/>
    </row>
    <row r="6" spans="1:13" s="5" customFormat="1" ht="57.6" x14ac:dyDescent="0.3">
      <c r="A6" s="3" t="s">
        <v>1</v>
      </c>
      <c r="B6" s="4" t="s">
        <v>50</v>
      </c>
      <c r="C6" s="4" t="s">
        <v>51</v>
      </c>
      <c r="D6" s="3" t="s">
        <v>52</v>
      </c>
      <c r="E6" s="3" t="s">
        <v>2</v>
      </c>
      <c r="F6" s="3" t="s">
        <v>3</v>
      </c>
      <c r="G6" s="3" t="s">
        <v>4</v>
      </c>
      <c r="H6" s="4" t="s">
        <v>5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6</v>
      </c>
    </row>
    <row r="7" spans="1:13" x14ac:dyDescent="0.3">
      <c r="A7" s="6">
        <v>1</v>
      </c>
      <c r="B7" s="59"/>
      <c r="C7" s="59"/>
      <c r="D7" s="30" t="s">
        <v>48</v>
      </c>
      <c r="E7" s="30"/>
      <c r="F7" s="30"/>
      <c r="G7" s="58">
        <v>44986</v>
      </c>
      <c r="H7" s="32">
        <v>3</v>
      </c>
      <c r="I7" s="33">
        <f>IF(AND(H7&gt;=$B$34,H7&lt;=$C$34),$D$34,IF(AND(H7&gt;=$B$35,H7&lt;=$C$35),$D$35,IF(H7&gt;=$B$36,$D$36,0)))</f>
        <v>0.05</v>
      </c>
      <c r="J7" s="30" t="s">
        <v>53</v>
      </c>
      <c r="K7" s="34">
        <v>5000000</v>
      </c>
      <c r="L7" s="7" t="str">
        <f>30&amp;" "&amp;"June"&amp;" "&amp;(YEAR(G7)+IF(MONTH(G7)&gt;=7,1,0))</f>
        <v>30 June 2023</v>
      </c>
      <c r="M7" s="31">
        <f>EDATE(G7,(H7*12))-1</f>
        <v>46081</v>
      </c>
    </row>
    <row r="8" spans="1:13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3">
      <c r="A9" s="1"/>
    </row>
    <row r="10" spans="1:13" ht="43.2" hidden="1" x14ac:dyDescent="0.3">
      <c r="A10" s="36" t="s">
        <v>12</v>
      </c>
      <c r="B10" s="36" t="s">
        <v>13</v>
      </c>
      <c r="C10" s="36" t="s">
        <v>14</v>
      </c>
      <c r="D10" s="36" t="s">
        <v>15</v>
      </c>
      <c r="E10" s="36" t="s">
        <v>16</v>
      </c>
      <c r="F10" s="37" t="s">
        <v>17</v>
      </c>
      <c r="G10" s="38" t="s">
        <v>7</v>
      </c>
      <c r="H10" s="36" t="s">
        <v>18</v>
      </c>
      <c r="I10" s="36" t="s">
        <v>19</v>
      </c>
      <c r="J10" s="36" t="s">
        <v>20</v>
      </c>
    </row>
    <row r="11" spans="1:13" hidden="1" x14ac:dyDescent="0.3">
      <c r="A11" s="39">
        <v>0</v>
      </c>
      <c r="B11" s="40"/>
      <c r="C11" s="40"/>
      <c r="D11" s="40"/>
      <c r="E11" s="40" t="s">
        <v>21</v>
      </c>
      <c r="F11" s="41"/>
      <c r="G11" s="42" t="s">
        <v>22</v>
      </c>
      <c r="H11" s="43" t="s">
        <v>23</v>
      </c>
      <c r="I11" s="44" t="s">
        <v>24</v>
      </c>
      <c r="J11" s="44" t="s">
        <v>25</v>
      </c>
    </row>
    <row r="12" spans="1:13" hidden="1" x14ac:dyDescent="0.3">
      <c r="A12" s="39">
        <v>1</v>
      </c>
      <c r="B12" s="45">
        <f>G7</f>
        <v>44986</v>
      </c>
      <c r="C12" s="45" t="str">
        <f>L7</f>
        <v>30 June 2023</v>
      </c>
      <c r="D12" s="46">
        <f>ROUNDUP(YEARFRAC(C12,B12),2)</f>
        <v>0.34</v>
      </c>
      <c r="E12" s="47">
        <f>E54</f>
        <v>13616240.146852391</v>
      </c>
      <c r="F12" s="61">
        <f>K7*D12</f>
        <v>1700000.0000000002</v>
      </c>
      <c r="G12" s="48">
        <f>I7*E12*D12</f>
        <v>231476.08249649068</v>
      </c>
      <c r="H12" s="49">
        <f>E12-F12+G12</f>
        <v>12147716.229348881</v>
      </c>
      <c r="I12" s="50">
        <f>$E$12*D12/$H$7</f>
        <v>1543173.8833099378</v>
      </c>
      <c r="J12" s="50">
        <f>E12-I12</f>
        <v>12073066.263542453</v>
      </c>
      <c r="L12" s="8"/>
    </row>
    <row r="13" spans="1:13" hidden="1" x14ac:dyDescent="0.3">
      <c r="A13" s="39">
        <v>2</v>
      </c>
      <c r="B13" s="45">
        <f>C12+1</f>
        <v>45108</v>
      </c>
      <c r="C13" s="45">
        <f>EDATE(B13,12)-1</f>
        <v>45473</v>
      </c>
      <c r="D13" s="46">
        <f>ROUNDUP(YEARFRAC(C13,B13),2)</f>
        <v>1</v>
      </c>
      <c r="E13" s="51">
        <f>H12</f>
        <v>12147716.229348881</v>
      </c>
      <c r="F13" s="50">
        <f>$K$7*D13</f>
        <v>5000000</v>
      </c>
      <c r="G13" s="48">
        <f>$I$7*E13*D13</f>
        <v>607385.81146744406</v>
      </c>
      <c r="H13" s="49">
        <f>E13-F13+G13</f>
        <v>7755102.0408163257</v>
      </c>
      <c r="I13" s="50">
        <f>$E$12*D13/$H$7</f>
        <v>4538746.7156174639</v>
      </c>
      <c r="J13" s="50">
        <f>J12-I13</f>
        <v>7534319.5479249889</v>
      </c>
      <c r="L13" s="9"/>
    </row>
    <row r="14" spans="1:13" hidden="1" x14ac:dyDescent="0.3">
      <c r="A14" s="39">
        <v>3</v>
      </c>
      <c r="B14" s="45">
        <f t="shared" ref="B14:B15" si="0">C13+1</f>
        <v>45474</v>
      </c>
      <c r="C14" s="45">
        <f>EDATE(B14,12)-1</f>
        <v>45838</v>
      </c>
      <c r="D14" s="46">
        <f t="shared" ref="D14:D15" si="1">ROUNDUP(YEARFRAC(C14,B14),2)</f>
        <v>1</v>
      </c>
      <c r="E14" s="51">
        <f>H13</f>
        <v>7755102.0408163257</v>
      </c>
      <c r="F14" s="50">
        <f>$K$7*D14</f>
        <v>5000000</v>
      </c>
      <c r="G14" s="48">
        <f>$I$7*E14*D14</f>
        <v>387755.10204081633</v>
      </c>
      <c r="H14" s="49">
        <f>E14-F14+G14</f>
        <v>3142857.1428571418</v>
      </c>
      <c r="I14" s="50">
        <f>$E$12*D14/$H$7</f>
        <v>4538746.7156174639</v>
      </c>
      <c r="J14" s="50">
        <f t="shared" ref="J14:J15" si="2">J13-I14</f>
        <v>2995572.832307525</v>
      </c>
    </row>
    <row r="15" spans="1:13" hidden="1" x14ac:dyDescent="0.3">
      <c r="A15" s="39">
        <v>4</v>
      </c>
      <c r="B15" s="45">
        <f t="shared" si="0"/>
        <v>45839</v>
      </c>
      <c r="C15" s="45">
        <f>M7</f>
        <v>46081</v>
      </c>
      <c r="D15" s="46">
        <f t="shared" si="1"/>
        <v>0.66</v>
      </c>
      <c r="E15" s="51">
        <f>H14</f>
        <v>3142857.1428571418</v>
      </c>
      <c r="F15" s="50">
        <f>$K$7*D15</f>
        <v>3300000</v>
      </c>
      <c r="G15" s="48">
        <f>$I$7*E15</f>
        <v>157142.8571428571</v>
      </c>
      <c r="H15" s="49">
        <f>E15-F15+G15</f>
        <v>-1.1059455573558807E-9</v>
      </c>
      <c r="I15" s="50">
        <f>$E$12*D15/$H$7</f>
        <v>2995572.8323075264</v>
      </c>
      <c r="J15" s="50">
        <f t="shared" si="2"/>
        <v>0</v>
      </c>
    </row>
    <row r="16" spans="1:13" hidden="1" x14ac:dyDescent="0.3">
      <c r="A16" s="39">
        <v>5</v>
      </c>
      <c r="B16" s="45"/>
      <c r="C16" s="45"/>
      <c r="D16" s="46"/>
      <c r="E16" s="51"/>
      <c r="F16" s="50"/>
      <c r="G16" s="48"/>
      <c r="H16" s="49"/>
      <c r="I16" s="50"/>
      <c r="J16" s="50"/>
    </row>
    <row r="17" spans="1:10" hidden="1" x14ac:dyDescent="0.3">
      <c r="A17" s="39">
        <v>6</v>
      </c>
      <c r="B17" s="45"/>
      <c r="C17" s="45"/>
      <c r="D17" s="46"/>
      <c r="E17" s="51"/>
      <c r="F17" s="50"/>
      <c r="G17" s="48"/>
      <c r="H17" s="49"/>
      <c r="I17" s="50"/>
      <c r="J17" s="50"/>
    </row>
    <row r="18" spans="1:10" hidden="1" x14ac:dyDescent="0.3">
      <c r="A18" s="52">
        <v>7</v>
      </c>
      <c r="B18" s="45"/>
      <c r="C18" s="45"/>
      <c r="D18" s="46"/>
      <c r="E18" s="51"/>
      <c r="F18" s="50"/>
      <c r="G18" s="48"/>
      <c r="H18" s="49"/>
      <c r="I18" s="50"/>
      <c r="J18" s="50"/>
    </row>
    <row r="19" spans="1:10" hidden="1" x14ac:dyDescent="0.3">
      <c r="A19" s="39">
        <v>8</v>
      </c>
      <c r="B19" s="45"/>
      <c r="C19" s="45"/>
      <c r="D19" s="46"/>
      <c r="E19" s="51"/>
      <c r="F19" s="50"/>
      <c r="G19" s="48"/>
      <c r="H19" s="49"/>
      <c r="I19" s="50"/>
      <c r="J19" s="50"/>
    </row>
    <row r="20" spans="1:10" hidden="1" x14ac:dyDescent="0.3">
      <c r="A20" s="39">
        <v>9</v>
      </c>
      <c r="B20" s="45"/>
      <c r="C20" s="45"/>
      <c r="D20" s="46"/>
      <c r="E20" s="51"/>
      <c r="F20" s="50"/>
      <c r="G20" s="48"/>
      <c r="H20" s="49"/>
      <c r="I20" s="50"/>
      <c r="J20" s="50"/>
    </row>
    <row r="21" spans="1:10" hidden="1" x14ac:dyDescent="0.3">
      <c r="A21" s="39">
        <v>10</v>
      </c>
      <c r="B21" s="45"/>
      <c r="C21" s="45"/>
      <c r="D21" s="46"/>
      <c r="E21" s="51"/>
      <c r="F21" s="50"/>
      <c r="G21" s="48"/>
      <c r="H21" s="49"/>
      <c r="I21" s="50"/>
      <c r="J21" s="50"/>
    </row>
    <row r="22" spans="1:10" hidden="1" x14ac:dyDescent="0.3">
      <c r="A22" s="39">
        <v>11</v>
      </c>
      <c r="B22" s="45"/>
      <c r="C22" s="45"/>
      <c r="D22" s="46"/>
      <c r="E22" s="51"/>
      <c r="F22" s="50"/>
      <c r="G22" s="48"/>
      <c r="H22" s="49"/>
      <c r="I22" s="50"/>
      <c r="J22" s="50"/>
    </row>
    <row r="23" spans="1:10" hidden="1" x14ac:dyDescent="0.3">
      <c r="A23" s="1"/>
    </row>
    <row r="24" spans="1:10" hidden="1" x14ac:dyDescent="0.3">
      <c r="A24" s="10"/>
      <c r="B24" s="12" t="s">
        <v>21</v>
      </c>
      <c r="C24" s="63" t="s">
        <v>26</v>
      </c>
      <c r="D24" s="63"/>
      <c r="E24" s="69" t="s">
        <v>27</v>
      </c>
      <c r="F24" s="70"/>
      <c r="G24" s="71"/>
      <c r="H24" s="11"/>
      <c r="I24" s="11"/>
    </row>
    <row r="25" spans="1:10" hidden="1" x14ac:dyDescent="0.3">
      <c r="A25" s="10"/>
      <c r="B25" s="12" t="s">
        <v>22</v>
      </c>
      <c r="C25" s="63" t="s">
        <v>28</v>
      </c>
      <c r="D25" s="63"/>
      <c r="E25" s="55" t="s">
        <v>29</v>
      </c>
      <c r="F25" s="55"/>
      <c r="G25" s="55"/>
    </row>
    <row r="26" spans="1:10" hidden="1" x14ac:dyDescent="0.3">
      <c r="A26" s="10"/>
      <c r="B26" s="12" t="s">
        <v>23</v>
      </c>
      <c r="C26" s="63" t="s">
        <v>30</v>
      </c>
      <c r="D26" s="63"/>
      <c r="E26" s="74" t="s">
        <v>31</v>
      </c>
      <c r="F26" s="75"/>
      <c r="G26" s="76"/>
    </row>
    <row r="27" spans="1:10" ht="18.75" hidden="1" customHeight="1" x14ac:dyDescent="0.35">
      <c r="A27" s="13"/>
      <c r="B27" s="12" t="s">
        <v>24</v>
      </c>
      <c r="C27" s="63" t="s">
        <v>32</v>
      </c>
      <c r="D27" s="63"/>
      <c r="E27" s="69" t="s">
        <v>33</v>
      </c>
      <c r="F27" s="70"/>
      <c r="G27" s="71"/>
    </row>
    <row r="28" spans="1:10" ht="18" hidden="1" x14ac:dyDescent="0.35">
      <c r="A28" s="13"/>
      <c r="B28" s="12" t="s">
        <v>25</v>
      </c>
      <c r="C28" s="63" t="s">
        <v>34</v>
      </c>
      <c r="D28" s="63"/>
      <c r="E28" s="69" t="s">
        <v>35</v>
      </c>
      <c r="F28" s="70"/>
      <c r="G28" s="71"/>
    </row>
    <row r="29" spans="1:10" ht="15.75" hidden="1" customHeight="1" x14ac:dyDescent="0.3"/>
    <row r="30" spans="1:10" hidden="1" x14ac:dyDescent="0.3"/>
    <row r="31" spans="1:10" hidden="1" x14ac:dyDescent="0.3">
      <c r="B31" s="77" t="s">
        <v>36</v>
      </c>
      <c r="C31" s="78"/>
      <c r="D31" s="79"/>
    </row>
    <row r="32" spans="1:10" hidden="1" x14ac:dyDescent="0.3">
      <c r="B32" s="80" t="s">
        <v>37</v>
      </c>
      <c r="C32" s="81"/>
      <c r="D32" s="82"/>
    </row>
    <row r="33" spans="2:5" hidden="1" x14ac:dyDescent="0.3">
      <c r="B33" s="83" t="s">
        <v>38</v>
      </c>
      <c r="C33" s="84"/>
      <c r="D33" s="14" t="s">
        <v>39</v>
      </c>
    </row>
    <row r="34" spans="2:5" hidden="1" x14ac:dyDescent="0.3">
      <c r="B34" s="15">
        <v>2</v>
      </c>
      <c r="C34" s="15">
        <v>5</v>
      </c>
      <c r="D34" s="16">
        <v>0.05</v>
      </c>
    </row>
    <row r="35" spans="2:5" hidden="1" x14ac:dyDescent="0.3">
      <c r="B35" s="17">
        <v>6</v>
      </c>
      <c r="C35" s="17">
        <v>10</v>
      </c>
      <c r="D35" s="18">
        <v>5.5E-2</v>
      </c>
    </row>
    <row r="36" spans="2:5" hidden="1" x14ac:dyDescent="0.3">
      <c r="B36" s="17">
        <v>11</v>
      </c>
      <c r="C36" s="17" t="s">
        <v>40</v>
      </c>
      <c r="D36" s="16">
        <v>0.06</v>
      </c>
    </row>
    <row r="37" spans="2:5" hidden="1" x14ac:dyDescent="0.3"/>
    <row r="38" spans="2:5" hidden="1" x14ac:dyDescent="0.3"/>
    <row r="39" spans="2:5" hidden="1" x14ac:dyDescent="0.3"/>
    <row r="40" spans="2:5" hidden="1" x14ac:dyDescent="0.3">
      <c r="B40" s="19" t="s">
        <v>41</v>
      </c>
      <c r="C40" s="10"/>
      <c r="D40" s="11"/>
      <c r="E40" s="11"/>
    </row>
    <row r="41" spans="2:5" ht="15" hidden="1" thickBot="1" x14ac:dyDescent="0.35">
      <c r="B41" s="10"/>
      <c r="C41" s="10"/>
      <c r="D41" s="11"/>
      <c r="E41" s="11"/>
    </row>
    <row r="42" spans="2:5" hidden="1" x14ac:dyDescent="0.3">
      <c r="B42" s="72" t="s">
        <v>12</v>
      </c>
      <c r="C42" s="85" t="s">
        <v>42</v>
      </c>
      <c r="D42" s="20" t="s">
        <v>43</v>
      </c>
      <c r="E42" s="72" t="s">
        <v>44</v>
      </c>
    </row>
    <row r="43" spans="2:5" ht="27" hidden="1" customHeight="1" x14ac:dyDescent="0.3">
      <c r="B43" s="73"/>
      <c r="C43" s="86"/>
      <c r="D43" s="21">
        <f>I7</f>
        <v>0.05</v>
      </c>
      <c r="E43" s="73"/>
    </row>
    <row r="44" spans="2:5" hidden="1" x14ac:dyDescent="0.3">
      <c r="B44" s="22" t="s">
        <v>45</v>
      </c>
      <c r="C44" s="23">
        <f t="shared" ref="C44:C46" si="3">$K$7</f>
        <v>5000000</v>
      </c>
      <c r="D44" s="60">
        <f>1/(1+$D$43)</f>
        <v>0.95238095238095233</v>
      </c>
      <c r="E44" s="24">
        <f t="shared" ref="E44:E46" si="4">D44*C44</f>
        <v>4761904.7619047612</v>
      </c>
    </row>
    <row r="45" spans="2:5" hidden="1" x14ac:dyDescent="0.3">
      <c r="B45" s="22" t="s">
        <v>46</v>
      </c>
      <c r="C45" s="23">
        <f t="shared" si="3"/>
        <v>5000000</v>
      </c>
      <c r="D45" s="60">
        <f>1/(1+$D$43)^2</f>
        <v>0.90702947845804982</v>
      </c>
      <c r="E45" s="24">
        <f t="shared" si="4"/>
        <v>4535147.3922902495</v>
      </c>
    </row>
    <row r="46" spans="2:5" hidden="1" x14ac:dyDescent="0.3">
      <c r="B46" s="22" t="s">
        <v>47</v>
      </c>
      <c r="C46" s="23">
        <f t="shared" si="3"/>
        <v>5000000</v>
      </c>
      <c r="D46" s="60">
        <f>1/(1+$D$43)^3</f>
        <v>0.86383759853147601</v>
      </c>
      <c r="E46" s="24">
        <f t="shared" si="4"/>
        <v>4319187.9926573802</v>
      </c>
    </row>
    <row r="47" spans="2:5" hidden="1" x14ac:dyDescent="0.3">
      <c r="B47" s="22"/>
      <c r="C47" s="23"/>
      <c r="D47" s="60"/>
      <c r="E47" s="24"/>
    </row>
    <row r="48" spans="2:5" hidden="1" x14ac:dyDescent="0.3">
      <c r="B48" s="22"/>
      <c r="C48" s="23"/>
      <c r="D48" s="60"/>
      <c r="E48" s="24"/>
    </row>
    <row r="49" spans="2:6" hidden="1" x14ac:dyDescent="0.3">
      <c r="B49" s="22"/>
      <c r="C49" s="23"/>
      <c r="D49" s="60"/>
      <c r="E49" s="24"/>
    </row>
    <row r="50" spans="2:6" hidden="1" x14ac:dyDescent="0.3">
      <c r="B50" s="22"/>
      <c r="C50" s="23"/>
      <c r="D50" s="60"/>
      <c r="E50" s="24"/>
    </row>
    <row r="51" spans="2:6" hidden="1" x14ac:dyDescent="0.3">
      <c r="B51" s="22"/>
      <c r="C51" s="23"/>
      <c r="D51" s="60"/>
      <c r="E51" s="24"/>
    </row>
    <row r="52" spans="2:6" hidden="1" x14ac:dyDescent="0.3">
      <c r="B52" s="22"/>
      <c r="C52" s="23"/>
      <c r="D52" s="60"/>
      <c r="E52" s="24"/>
    </row>
    <row r="53" spans="2:6" hidden="1" x14ac:dyDescent="0.3">
      <c r="B53" s="22"/>
      <c r="C53" s="23"/>
      <c r="D53" s="60"/>
      <c r="E53" s="24"/>
    </row>
    <row r="54" spans="2:6" ht="15" hidden="1" thickBot="1" x14ac:dyDescent="0.35">
      <c r="B54" s="1"/>
      <c r="C54" s="25">
        <f>SUM(C44:C53)</f>
        <v>15000000</v>
      </c>
      <c r="D54" s="11"/>
      <c r="E54" s="25">
        <f>SUM(E44:E53)</f>
        <v>13616240.146852391</v>
      </c>
      <c r="F54" s="1"/>
    </row>
    <row r="55" spans="2:6" ht="15.6" hidden="1" thickTop="1" thickBot="1" x14ac:dyDescent="0.35">
      <c r="B55" s="26"/>
      <c r="C55" s="27"/>
      <c r="D55" s="28"/>
      <c r="E55" s="29"/>
    </row>
  </sheetData>
  <mergeCells count="18">
    <mergeCell ref="E42:E43"/>
    <mergeCell ref="C26:D26"/>
    <mergeCell ref="E26:G26"/>
    <mergeCell ref="C27:D27"/>
    <mergeCell ref="E27:G27"/>
    <mergeCell ref="C28:D28"/>
    <mergeCell ref="E28:G28"/>
    <mergeCell ref="B31:D31"/>
    <mergeCell ref="B32:D32"/>
    <mergeCell ref="B33:C33"/>
    <mergeCell ref="B42:B43"/>
    <mergeCell ref="C42:C43"/>
    <mergeCell ref="C25:D25"/>
    <mergeCell ref="A1:L1"/>
    <mergeCell ref="A2:L2"/>
    <mergeCell ref="B4:K4"/>
    <mergeCell ref="C24:D24"/>
    <mergeCell ref="E24:G24"/>
  </mergeCells>
  <dataValidations count="3">
    <dataValidation type="list" allowBlank="1" showInputMessage="1" showErrorMessage="1" sqref="H7" xr:uid="{CB2BCBE7-4F4C-481A-8833-6EC41826D9DD}">
      <formula1>"Select,1,2,3,4,5,6,7,8,9,10,11,12,13,14,15,16,17,18,19,20"</formula1>
    </dataValidation>
    <dataValidation type="list" allowBlank="1" showInputMessage="1" showErrorMessage="1" sqref="J7" xr:uid="{10822064-A22D-471A-8F01-94DFD4A92959}">
      <formula1>"Select, Monthly, Quarterly, Semi-Annual, Annual"</formula1>
    </dataValidation>
    <dataValidation type="list" allowBlank="1" showInputMessage="1" showErrorMessage="1" sqref="D7" xr:uid="{CBDF6F6E-8451-4376-BC09-641D50B51442}">
      <formula1>"Select,Building,Vehicle, Other Equipments"</formula1>
    </dataValidation>
  </dataValidations>
  <pageMargins left="0.7" right="0.7" top="0.75" bottom="0.75" header="0.3" footer="0.3"/>
  <pageSetup paperSize="9" scale="57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DB0B-63F0-4D86-B50D-7560D625CF27}">
  <sheetPr codeName="Sheet1">
    <pageSetUpPr fitToPage="1"/>
  </sheetPr>
  <dimension ref="A1:M56"/>
  <sheetViews>
    <sheetView view="pageBreakPreview" zoomScale="78" zoomScaleNormal="78" zoomScaleSheetLayoutView="78" workbookViewId="0">
      <selection activeCell="A2" sqref="A2:L2"/>
    </sheetView>
  </sheetViews>
  <sheetFormatPr defaultColWidth="9.109375" defaultRowHeight="14.4" x14ac:dyDescent="0.3"/>
  <cols>
    <col min="1" max="1" width="5.6640625" bestFit="1" customWidth="1"/>
    <col min="2" max="2" width="16.88671875" customWidth="1"/>
    <col min="3" max="3" width="16.44140625" customWidth="1"/>
    <col min="4" max="4" width="21.109375" customWidth="1"/>
    <col min="5" max="6" width="25.88671875" customWidth="1"/>
    <col min="7" max="7" width="23.6640625" customWidth="1"/>
    <col min="8" max="8" width="15.109375" customWidth="1"/>
    <col min="9" max="9" width="26.5546875" hidden="1" customWidth="1"/>
    <col min="10" max="10" width="23" customWidth="1"/>
    <col min="11" max="11" width="11.44140625" bestFit="1" customWidth="1"/>
    <col min="12" max="12" width="16.109375" hidden="1" customWidth="1"/>
    <col min="13" max="13" width="14.21875" bestFit="1" customWidth="1"/>
  </cols>
  <sheetData>
    <row r="1" spans="1:13" ht="21" x14ac:dyDescent="0.4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6" t="s">
        <v>49</v>
      </c>
    </row>
    <row r="2" spans="1:13" ht="2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1" x14ac:dyDescent="0.4">
      <c r="A3" s="53"/>
      <c r="B3" s="57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36.75" customHeight="1" x14ac:dyDescent="0.3">
      <c r="A4" s="1"/>
      <c r="B4" s="68" t="s">
        <v>55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8" x14ac:dyDescent="0.35">
      <c r="A5" s="1"/>
      <c r="C5" s="2"/>
    </row>
    <row r="6" spans="1:13" s="5" customFormat="1" ht="57.6" x14ac:dyDescent="0.3">
      <c r="A6" s="3" t="s">
        <v>1</v>
      </c>
      <c r="B6" s="4" t="s">
        <v>50</v>
      </c>
      <c r="C6" s="4" t="s">
        <v>51</v>
      </c>
      <c r="D6" s="3" t="s">
        <v>52</v>
      </c>
      <c r="E6" s="3" t="s">
        <v>2</v>
      </c>
      <c r="F6" s="3" t="s">
        <v>3</v>
      </c>
      <c r="G6" s="3" t="s">
        <v>4</v>
      </c>
      <c r="H6" s="4" t="s">
        <v>5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6</v>
      </c>
    </row>
    <row r="7" spans="1:13" x14ac:dyDescent="0.3">
      <c r="A7" s="6">
        <v>1</v>
      </c>
      <c r="B7" s="59"/>
      <c r="C7" s="59"/>
      <c r="D7" s="30" t="s">
        <v>48</v>
      </c>
      <c r="E7" s="30"/>
      <c r="F7" s="30"/>
      <c r="G7" s="58"/>
      <c r="H7" s="32" t="s">
        <v>11</v>
      </c>
      <c r="I7" s="33">
        <f>IF(AND(H7&gt;=$B$34,H7&lt;=$C$34),$D$34,IF(AND(H7&gt;=$B$35,H7&lt;=$C$35),$D$35,IF(H7&gt;=$B$36,$D$36,0)))</f>
        <v>0.06</v>
      </c>
      <c r="J7" s="30" t="s">
        <v>11</v>
      </c>
      <c r="K7" s="34"/>
      <c r="L7" s="7" t="str">
        <f>30&amp;" "&amp;"June"&amp;" "&amp;(YEAR(G7)+IF(MONTH(G7)&gt;=7,1,0))</f>
        <v>30 June 1900</v>
      </c>
      <c r="M7" s="62" t="e">
        <f>EDATE(G7,(H7*12))-1</f>
        <v>#VALUE!</v>
      </c>
    </row>
    <row r="8" spans="1:13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3">
      <c r="A9" s="1"/>
    </row>
    <row r="10" spans="1:13" ht="43.2" hidden="1" x14ac:dyDescent="0.3">
      <c r="A10" s="36" t="s">
        <v>12</v>
      </c>
      <c r="B10" s="36" t="s">
        <v>13</v>
      </c>
      <c r="C10" s="36" t="s">
        <v>14</v>
      </c>
      <c r="D10" s="36" t="s">
        <v>15</v>
      </c>
      <c r="E10" s="36" t="s">
        <v>16</v>
      </c>
      <c r="F10" s="37" t="s">
        <v>17</v>
      </c>
      <c r="G10" s="38" t="s">
        <v>7</v>
      </c>
      <c r="H10" s="36" t="s">
        <v>18</v>
      </c>
      <c r="I10" s="36" t="s">
        <v>19</v>
      </c>
      <c r="J10" s="36" t="s">
        <v>20</v>
      </c>
    </row>
    <row r="11" spans="1:13" hidden="1" x14ac:dyDescent="0.3">
      <c r="A11" s="39">
        <v>0</v>
      </c>
      <c r="B11" s="40"/>
      <c r="C11" s="40"/>
      <c r="D11" s="40"/>
      <c r="E11" s="40" t="s">
        <v>21</v>
      </c>
      <c r="F11" s="41"/>
      <c r="G11" s="42" t="s">
        <v>22</v>
      </c>
      <c r="H11" s="43" t="s">
        <v>23</v>
      </c>
      <c r="I11" s="44" t="s">
        <v>24</v>
      </c>
      <c r="J11" s="44" t="s">
        <v>25</v>
      </c>
    </row>
    <row r="12" spans="1:13" hidden="1" x14ac:dyDescent="0.3">
      <c r="A12" s="39">
        <v>1</v>
      </c>
      <c r="B12" s="45">
        <f>G7</f>
        <v>0</v>
      </c>
      <c r="C12" s="45" t="str">
        <f>L7</f>
        <v>30 June 1900</v>
      </c>
      <c r="D12" s="46">
        <f>ROUNDUP(YEARFRAC(C12,B12),2)</f>
        <v>0.5</v>
      </c>
      <c r="E12" s="47">
        <f>E54</f>
        <v>0</v>
      </c>
      <c r="F12" s="61">
        <f>K7*D12</f>
        <v>0</v>
      </c>
      <c r="G12" s="48">
        <f>I7*E12*D12</f>
        <v>0</v>
      </c>
      <c r="H12" s="49">
        <f>E12-F12+G12</f>
        <v>0</v>
      </c>
      <c r="I12" s="50" t="e">
        <f>$E$12*D12/$H$7</f>
        <v>#VALUE!</v>
      </c>
      <c r="J12" s="50" t="e">
        <f>E12-I12</f>
        <v>#VALUE!</v>
      </c>
      <c r="L12" s="8"/>
    </row>
    <row r="13" spans="1:13" hidden="1" x14ac:dyDescent="0.3">
      <c r="A13" s="39">
        <v>2</v>
      </c>
      <c r="B13" s="45">
        <f>C12+1</f>
        <v>183</v>
      </c>
      <c r="C13" s="45">
        <f>EDATE(B13,12)-1</f>
        <v>547</v>
      </c>
      <c r="D13" s="46">
        <f>ROUNDUP(YEARFRAC(C13,B13),2)</f>
        <v>1</v>
      </c>
      <c r="E13" s="51">
        <f>H12</f>
        <v>0</v>
      </c>
      <c r="F13" s="50">
        <f>$K$7*D13</f>
        <v>0</v>
      </c>
      <c r="G13" s="48">
        <f>$I$7*E13*D13</f>
        <v>0</v>
      </c>
      <c r="H13" s="49">
        <f>E13-F13+G13</f>
        <v>0</v>
      </c>
      <c r="I13" s="50" t="e">
        <f>$E$12*D13/$H$7</f>
        <v>#VALUE!</v>
      </c>
      <c r="J13" s="50" t="e">
        <f>J12-I13</f>
        <v>#VALUE!</v>
      </c>
      <c r="L13" s="9"/>
    </row>
    <row r="14" spans="1:13" hidden="1" x14ac:dyDescent="0.3">
      <c r="A14" s="39">
        <v>3</v>
      </c>
      <c r="B14" s="45">
        <f t="shared" ref="B14:B15" si="0">C13+1</f>
        <v>548</v>
      </c>
      <c r="C14" s="45">
        <f>EDATE(B14,12)-1</f>
        <v>912</v>
      </c>
      <c r="D14" s="46">
        <f t="shared" ref="D14:D15" si="1">ROUNDUP(YEARFRAC(C14,B14),2)</f>
        <v>1</v>
      </c>
      <c r="E14" s="51">
        <f>H13</f>
        <v>0</v>
      </c>
      <c r="F14" s="50">
        <f>$K$7*D14</f>
        <v>0</v>
      </c>
      <c r="G14" s="48">
        <f>$I$7*E14*D14</f>
        <v>0</v>
      </c>
      <c r="H14" s="49">
        <f>E14-F14+G14</f>
        <v>0</v>
      </c>
      <c r="I14" s="50" t="e">
        <f>$E$12*D14/$H$7</f>
        <v>#VALUE!</v>
      </c>
      <c r="J14" s="50" t="e">
        <f t="shared" ref="J14:J15" si="2">J13-I14</f>
        <v>#VALUE!</v>
      </c>
    </row>
    <row r="15" spans="1:13" hidden="1" x14ac:dyDescent="0.3">
      <c r="A15" s="39">
        <v>4</v>
      </c>
      <c r="B15" s="45">
        <f t="shared" si="0"/>
        <v>913</v>
      </c>
      <c r="C15" s="45" t="e">
        <f>M7</f>
        <v>#VALUE!</v>
      </c>
      <c r="D15" s="46" t="e">
        <f t="shared" si="1"/>
        <v>#VALUE!</v>
      </c>
      <c r="E15" s="51">
        <f>H14</f>
        <v>0</v>
      </c>
      <c r="F15" s="50" t="e">
        <f>$K$7*D15</f>
        <v>#VALUE!</v>
      </c>
      <c r="G15" s="48">
        <f>$I$7*E15</f>
        <v>0</v>
      </c>
      <c r="H15" s="49" t="e">
        <f>E15-F15+G15</f>
        <v>#VALUE!</v>
      </c>
      <c r="I15" s="50" t="e">
        <f>$E$12*D15/$H$7</f>
        <v>#VALUE!</v>
      </c>
      <c r="J15" s="50" t="e">
        <f t="shared" si="2"/>
        <v>#VALUE!</v>
      </c>
    </row>
    <row r="16" spans="1:13" hidden="1" x14ac:dyDescent="0.3">
      <c r="A16" s="39">
        <v>5</v>
      </c>
      <c r="B16" s="45"/>
      <c r="C16" s="45"/>
      <c r="D16" s="46"/>
      <c r="E16" s="51"/>
      <c r="F16" s="50"/>
      <c r="G16" s="48"/>
      <c r="H16" s="49"/>
      <c r="I16" s="50"/>
      <c r="J16" s="50"/>
    </row>
    <row r="17" spans="1:10" hidden="1" x14ac:dyDescent="0.3">
      <c r="A17" s="39">
        <v>6</v>
      </c>
      <c r="B17" s="45"/>
      <c r="C17" s="45"/>
      <c r="D17" s="46"/>
      <c r="E17" s="51"/>
      <c r="F17" s="50"/>
      <c r="G17" s="48"/>
      <c r="H17" s="49"/>
      <c r="I17" s="50"/>
      <c r="J17" s="50"/>
    </row>
    <row r="18" spans="1:10" hidden="1" x14ac:dyDescent="0.3">
      <c r="A18" s="52">
        <v>7</v>
      </c>
      <c r="B18" s="45"/>
      <c r="C18" s="45"/>
      <c r="D18" s="46"/>
      <c r="E18" s="51"/>
      <c r="F18" s="50"/>
      <c r="G18" s="48"/>
      <c r="H18" s="49"/>
      <c r="I18" s="50"/>
      <c r="J18" s="50"/>
    </row>
    <row r="19" spans="1:10" hidden="1" x14ac:dyDescent="0.3">
      <c r="A19" s="39">
        <v>8</v>
      </c>
      <c r="B19" s="45"/>
      <c r="C19" s="45"/>
      <c r="D19" s="46"/>
      <c r="E19" s="51"/>
      <c r="F19" s="50"/>
      <c r="G19" s="48"/>
      <c r="H19" s="49"/>
      <c r="I19" s="50"/>
      <c r="J19" s="50"/>
    </row>
    <row r="20" spans="1:10" hidden="1" x14ac:dyDescent="0.3">
      <c r="A20" s="39">
        <v>9</v>
      </c>
      <c r="B20" s="45"/>
      <c r="C20" s="45"/>
      <c r="D20" s="46"/>
      <c r="E20" s="51"/>
      <c r="F20" s="50"/>
      <c r="G20" s="48"/>
      <c r="H20" s="49"/>
      <c r="I20" s="50"/>
      <c r="J20" s="50"/>
    </row>
    <row r="21" spans="1:10" hidden="1" x14ac:dyDescent="0.3">
      <c r="A21" s="39">
        <v>10</v>
      </c>
      <c r="B21" s="45"/>
      <c r="C21" s="45"/>
      <c r="D21" s="46"/>
      <c r="E21" s="51"/>
      <c r="F21" s="50"/>
      <c r="G21" s="48"/>
      <c r="H21" s="49"/>
      <c r="I21" s="50"/>
      <c r="J21" s="50"/>
    </row>
    <row r="22" spans="1:10" hidden="1" x14ac:dyDescent="0.3">
      <c r="A22" s="39">
        <v>11</v>
      </c>
      <c r="B22" s="45"/>
      <c r="C22" s="45"/>
      <c r="D22" s="46"/>
      <c r="E22" s="51"/>
      <c r="F22" s="50"/>
      <c r="G22" s="48"/>
      <c r="H22" s="49"/>
      <c r="I22" s="50"/>
      <c r="J22" s="50"/>
    </row>
    <row r="23" spans="1:10" hidden="1" x14ac:dyDescent="0.3">
      <c r="A23" s="1"/>
    </row>
    <row r="24" spans="1:10" hidden="1" x14ac:dyDescent="0.3">
      <c r="A24" s="10"/>
      <c r="B24" s="12" t="s">
        <v>21</v>
      </c>
      <c r="C24" s="63" t="s">
        <v>26</v>
      </c>
      <c r="D24" s="63"/>
      <c r="E24" s="69" t="s">
        <v>27</v>
      </c>
      <c r="F24" s="70"/>
      <c r="G24" s="71"/>
      <c r="H24" s="11"/>
      <c r="I24" s="11"/>
    </row>
    <row r="25" spans="1:10" hidden="1" x14ac:dyDescent="0.3">
      <c r="A25" s="10"/>
      <c r="B25" s="12" t="s">
        <v>22</v>
      </c>
      <c r="C25" s="63" t="s">
        <v>28</v>
      </c>
      <c r="D25" s="63"/>
      <c r="E25" s="55" t="s">
        <v>29</v>
      </c>
      <c r="F25" s="55"/>
      <c r="G25" s="55"/>
    </row>
    <row r="26" spans="1:10" hidden="1" x14ac:dyDescent="0.3">
      <c r="A26" s="10"/>
      <c r="B26" s="12" t="s">
        <v>23</v>
      </c>
      <c r="C26" s="63" t="s">
        <v>30</v>
      </c>
      <c r="D26" s="63"/>
      <c r="E26" s="74" t="s">
        <v>31</v>
      </c>
      <c r="F26" s="75"/>
      <c r="G26" s="76"/>
    </row>
    <row r="27" spans="1:10" ht="18.75" hidden="1" customHeight="1" x14ac:dyDescent="0.35">
      <c r="A27" s="13"/>
      <c r="B27" s="12" t="s">
        <v>24</v>
      </c>
      <c r="C27" s="63" t="s">
        <v>32</v>
      </c>
      <c r="D27" s="63"/>
      <c r="E27" s="69" t="s">
        <v>33</v>
      </c>
      <c r="F27" s="70"/>
      <c r="G27" s="71"/>
    </row>
    <row r="28" spans="1:10" ht="18" hidden="1" x14ac:dyDescent="0.35">
      <c r="A28" s="13"/>
      <c r="B28" s="12" t="s">
        <v>25</v>
      </c>
      <c r="C28" s="63" t="s">
        <v>34</v>
      </c>
      <c r="D28" s="63"/>
      <c r="E28" s="69" t="s">
        <v>35</v>
      </c>
      <c r="F28" s="70"/>
      <c r="G28" s="71"/>
    </row>
    <row r="29" spans="1:10" ht="15.75" hidden="1" customHeight="1" x14ac:dyDescent="0.3"/>
    <row r="30" spans="1:10" hidden="1" x14ac:dyDescent="0.3"/>
    <row r="31" spans="1:10" hidden="1" x14ac:dyDescent="0.3">
      <c r="B31" s="77" t="s">
        <v>36</v>
      </c>
      <c r="C31" s="78"/>
      <c r="D31" s="79"/>
    </row>
    <row r="32" spans="1:10" hidden="1" x14ac:dyDescent="0.3">
      <c r="B32" s="80" t="s">
        <v>37</v>
      </c>
      <c r="C32" s="81"/>
      <c r="D32" s="82"/>
    </row>
    <row r="33" spans="2:5" hidden="1" x14ac:dyDescent="0.3">
      <c r="B33" s="83" t="s">
        <v>38</v>
      </c>
      <c r="C33" s="84"/>
      <c r="D33" s="14" t="s">
        <v>39</v>
      </c>
    </row>
    <row r="34" spans="2:5" hidden="1" x14ac:dyDescent="0.3">
      <c r="B34" s="15">
        <v>2</v>
      </c>
      <c r="C34" s="15">
        <v>5</v>
      </c>
      <c r="D34" s="16">
        <v>0.05</v>
      </c>
    </row>
    <row r="35" spans="2:5" hidden="1" x14ac:dyDescent="0.3">
      <c r="B35" s="17">
        <v>6</v>
      </c>
      <c r="C35" s="17">
        <v>10</v>
      </c>
      <c r="D35" s="18">
        <v>5.5E-2</v>
      </c>
    </row>
    <row r="36" spans="2:5" hidden="1" x14ac:dyDescent="0.3">
      <c r="B36" s="17">
        <v>11</v>
      </c>
      <c r="C36" s="17" t="s">
        <v>40</v>
      </c>
      <c r="D36" s="16">
        <v>0.06</v>
      </c>
    </row>
    <row r="37" spans="2:5" hidden="1" x14ac:dyDescent="0.3"/>
    <row r="38" spans="2:5" hidden="1" x14ac:dyDescent="0.3"/>
    <row r="39" spans="2:5" hidden="1" x14ac:dyDescent="0.3"/>
    <row r="40" spans="2:5" hidden="1" x14ac:dyDescent="0.3">
      <c r="B40" s="19" t="s">
        <v>41</v>
      </c>
      <c r="C40" s="10"/>
      <c r="D40" s="11"/>
      <c r="E40" s="11"/>
    </row>
    <row r="41" spans="2:5" ht="15" hidden="1" thickBot="1" x14ac:dyDescent="0.35">
      <c r="B41" s="10"/>
      <c r="C41" s="10"/>
      <c r="D41" s="11"/>
      <c r="E41" s="11"/>
    </row>
    <row r="42" spans="2:5" hidden="1" x14ac:dyDescent="0.3">
      <c r="B42" s="72" t="s">
        <v>12</v>
      </c>
      <c r="C42" s="85" t="s">
        <v>42</v>
      </c>
      <c r="D42" s="20" t="s">
        <v>43</v>
      </c>
      <c r="E42" s="72" t="s">
        <v>44</v>
      </c>
    </row>
    <row r="43" spans="2:5" ht="27" hidden="1" customHeight="1" x14ac:dyDescent="0.3">
      <c r="B43" s="73"/>
      <c r="C43" s="86"/>
      <c r="D43" s="21">
        <f>I7</f>
        <v>0.06</v>
      </c>
      <c r="E43" s="73"/>
    </row>
    <row r="44" spans="2:5" hidden="1" x14ac:dyDescent="0.3">
      <c r="B44" s="22" t="s">
        <v>45</v>
      </c>
      <c r="C44" s="23">
        <f t="shared" ref="C44:C46" si="3">$K$7</f>
        <v>0</v>
      </c>
      <c r="D44" s="60">
        <f>1/(1+$D$43)</f>
        <v>0.94339622641509424</v>
      </c>
      <c r="E44" s="24">
        <f t="shared" ref="E44:E46" si="4">D44*C44</f>
        <v>0</v>
      </c>
    </row>
    <row r="45" spans="2:5" hidden="1" x14ac:dyDescent="0.3">
      <c r="B45" s="22" t="s">
        <v>46</v>
      </c>
      <c r="C45" s="23">
        <f t="shared" si="3"/>
        <v>0</v>
      </c>
      <c r="D45" s="60">
        <f>1/(1+$D$43)^2</f>
        <v>0.88999644001423983</v>
      </c>
      <c r="E45" s="24">
        <f t="shared" si="4"/>
        <v>0</v>
      </c>
    </row>
    <row r="46" spans="2:5" hidden="1" x14ac:dyDescent="0.3">
      <c r="B46" s="22" t="s">
        <v>47</v>
      </c>
      <c r="C46" s="23">
        <f t="shared" si="3"/>
        <v>0</v>
      </c>
      <c r="D46" s="60">
        <f>1/(1+$D$43)^3</f>
        <v>0.8396192830323016</v>
      </c>
      <c r="E46" s="24">
        <f t="shared" si="4"/>
        <v>0</v>
      </c>
    </row>
    <row r="47" spans="2:5" hidden="1" x14ac:dyDescent="0.3">
      <c r="B47" s="22"/>
      <c r="C47" s="23"/>
      <c r="D47" s="60"/>
      <c r="E47" s="24"/>
    </row>
    <row r="48" spans="2:5" hidden="1" x14ac:dyDescent="0.3">
      <c r="B48" s="22"/>
      <c r="C48" s="23"/>
      <c r="D48" s="60"/>
      <c r="E48" s="24"/>
    </row>
    <row r="49" spans="2:6" hidden="1" x14ac:dyDescent="0.3">
      <c r="B49" s="22"/>
      <c r="C49" s="23"/>
      <c r="D49" s="60"/>
      <c r="E49" s="24"/>
    </row>
    <row r="50" spans="2:6" hidden="1" x14ac:dyDescent="0.3">
      <c r="B50" s="22"/>
      <c r="C50" s="23"/>
      <c r="D50" s="60"/>
      <c r="E50" s="24"/>
    </row>
    <row r="51" spans="2:6" hidden="1" x14ac:dyDescent="0.3">
      <c r="B51" s="22"/>
      <c r="C51" s="23"/>
      <c r="D51" s="60"/>
      <c r="E51" s="24"/>
    </row>
    <row r="52" spans="2:6" hidden="1" x14ac:dyDescent="0.3">
      <c r="B52" s="22"/>
      <c r="C52" s="23"/>
      <c r="D52" s="60"/>
      <c r="E52" s="24"/>
    </row>
    <row r="53" spans="2:6" hidden="1" x14ac:dyDescent="0.3">
      <c r="B53" s="22"/>
      <c r="C53" s="23"/>
      <c r="D53" s="60"/>
      <c r="E53" s="24"/>
    </row>
    <row r="54" spans="2:6" ht="15" hidden="1" thickBot="1" x14ac:dyDescent="0.35">
      <c r="B54" s="1"/>
      <c r="C54" s="25">
        <f>SUM(C44:C53)</f>
        <v>0</v>
      </c>
      <c r="D54" s="11"/>
      <c r="E54" s="25">
        <f>SUM(E44:E53)</f>
        <v>0</v>
      </c>
      <c r="F54" s="1"/>
    </row>
    <row r="55" spans="2:6" ht="15.6" hidden="1" thickTop="1" thickBot="1" x14ac:dyDescent="0.35">
      <c r="B55" s="26"/>
      <c r="C55" s="27"/>
      <c r="D55" s="28"/>
      <c r="E55" s="29"/>
    </row>
    <row r="56" spans="2:6" hidden="1" x14ac:dyDescent="0.3"/>
  </sheetData>
  <sheetProtection algorithmName="SHA-512" hashValue="kM0e8qXtgd2l7xLdsnpOKtMKzWaxsKkMYCl4Hvv0DjAVJT4Q0IIU7TJYx3RrFyLTJ/kr8Ah8L7c4pNspAFIULA==" saltValue="8bbkUWFrD3y1KW+v9E+Evg==" spinCount="100000" sheet="1" objects="1" scenarios="1"/>
  <mergeCells count="18">
    <mergeCell ref="A1:L1"/>
    <mergeCell ref="A2:L2"/>
    <mergeCell ref="C24:D24"/>
    <mergeCell ref="E24:G24"/>
    <mergeCell ref="B4:K4"/>
    <mergeCell ref="E42:E43"/>
    <mergeCell ref="C25:D25"/>
    <mergeCell ref="C26:D26"/>
    <mergeCell ref="E26:G26"/>
    <mergeCell ref="C27:D27"/>
    <mergeCell ref="E27:G27"/>
    <mergeCell ref="C28:D28"/>
    <mergeCell ref="E28:G28"/>
    <mergeCell ref="B31:D31"/>
    <mergeCell ref="B32:D32"/>
    <mergeCell ref="B33:C33"/>
    <mergeCell ref="B42:B43"/>
    <mergeCell ref="C42:C43"/>
  </mergeCells>
  <phoneticPr fontId="12" type="noConversion"/>
  <dataValidations count="3">
    <dataValidation type="list" allowBlank="1" showInputMessage="1" showErrorMessage="1" sqref="D7" xr:uid="{6ECCA09D-2097-4745-B3F5-C4C9153D5C61}">
      <formula1>"Select,Building,Vehicle, Other Equipments"</formula1>
    </dataValidation>
    <dataValidation type="list" allowBlank="1" showInputMessage="1" showErrorMessage="1" sqref="J7" xr:uid="{25EBEBC3-8FE2-45D7-9325-36DCD23E9E47}">
      <formula1>"Select, Monthly, Quarterly, Semi-Annual, Annual"</formula1>
    </dataValidation>
    <dataValidation type="list" allowBlank="1" showInputMessage="1" showErrorMessage="1" sqref="H7" xr:uid="{A093430F-05F6-49D6-84B3-B16F78F4B601}">
      <formula1>"Select,1,2,3,4,5,6,7,8,9,10,11,12,13,14,15,16,17,18,19,20"</formula1>
    </dataValidation>
  </dataValidations>
  <pageMargins left="0.25" right="0.25" top="0.75" bottom="0.75" header="0.3" footer="0.3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7770-1F8C-4BE4-B215-EC2FFBCF7A9F}">
  <sheetPr>
    <pageSetUpPr fitToPage="1"/>
  </sheetPr>
  <dimension ref="A1:M56"/>
  <sheetViews>
    <sheetView zoomScale="78" zoomScaleNormal="78" workbookViewId="0">
      <selection activeCell="M7" sqref="M7"/>
    </sheetView>
  </sheetViews>
  <sheetFormatPr defaultColWidth="9.109375" defaultRowHeight="14.4" x14ac:dyDescent="0.3"/>
  <cols>
    <col min="1" max="1" width="5.6640625" bestFit="1" customWidth="1"/>
    <col min="2" max="2" width="16.88671875" customWidth="1"/>
    <col min="3" max="3" width="16.44140625" customWidth="1"/>
    <col min="4" max="4" width="21.109375" customWidth="1"/>
    <col min="5" max="6" width="25.88671875" customWidth="1"/>
    <col min="7" max="7" width="23.6640625" customWidth="1"/>
    <col min="8" max="8" width="15.109375" customWidth="1"/>
    <col min="9" max="9" width="26.5546875" hidden="1" customWidth="1"/>
    <col min="10" max="10" width="23" customWidth="1"/>
    <col min="11" max="11" width="15.33203125" bestFit="1" customWidth="1"/>
    <col min="12" max="12" width="16.33203125" hidden="1" customWidth="1"/>
    <col min="13" max="13" width="14.33203125" bestFit="1" customWidth="1"/>
  </cols>
  <sheetData>
    <row r="1" spans="1:13" ht="21" x14ac:dyDescent="0.4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6" t="s">
        <v>49</v>
      </c>
    </row>
    <row r="2" spans="1:13" ht="2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1" x14ac:dyDescent="0.4">
      <c r="A3" s="53"/>
      <c r="B3" s="57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36.75" customHeight="1" x14ac:dyDescent="0.3">
      <c r="A4" s="1"/>
      <c r="B4" s="68" t="s">
        <v>55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8" x14ac:dyDescent="0.35">
      <c r="A5" s="1"/>
      <c r="C5" s="2"/>
    </row>
    <row r="6" spans="1:13" s="5" customFormat="1" ht="57.6" x14ac:dyDescent="0.3">
      <c r="A6" s="3" t="s">
        <v>1</v>
      </c>
      <c r="B6" s="4" t="s">
        <v>50</v>
      </c>
      <c r="C6" s="4" t="s">
        <v>51</v>
      </c>
      <c r="D6" s="3" t="s">
        <v>52</v>
      </c>
      <c r="E6" s="3" t="s">
        <v>2</v>
      </c>
      <c r="F6" s="3" t="s">
        <v>3</v>
      </c>
      <c r="G6" s="3" t="s">
        <v>4</v>
      </c>
      <c r="H6" s="4" t="s">
        <v>5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6</v>
      </c>
    </row>
    <row r="7" spans="1:13" x14ac:dyDescent="0.3">
      <c r="A7" s="6">
        <v>1</v>
      </c>
      <c r="B7" s="59"/>
      <c r="C7" s="59"/>
      <c r="D7" s="30" t="s">
        <v>48</v>
      </c>
      <c r="E7" s="30"/>
      <c r="F7" s="30"/>
      <c r="G7" s="58"/>
      <c r="H7" s="32" t="s">
        <v>11</v>
      </c>
      <c r="I7" s="33">
        <f>IF(AND(H7&gt;=$B$34,H7&lt;=$C$34),$D$34,IF(AND(H7&gt;=$B$35,H7&lt;=$C$35),$D$35,IF(H7&gt;=$B$36,$D$36,0)))</f>
        <v>0.06</v>
      </c>
      <c r="J7" s="30" t="s">
        <v>53</v>
      </c>
      <c r="K7" s="34"/>
      <c r="L7" s="7" t="str">
        <f>30&amp;" "&amp;"June"&amp;" "&amp;(YEAR(G7)+IF(MONTH(G7)&gt;=7,1,0))</f>
        <v>30 June 1900</v>
      </c>
      <c r="M7" s="62" t="e">
        <f>EDATE(G7,(H7*12))-1</f>
        <v>#VALUE!</v>
      </c>
    </row>
    <row r="8" spans="1:13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3">
      <c r="A9" s="1"/>
    </row>
    <row r="10" spans="1:13" ht="43.2" hidden="1" x14ac:dyDescent="0.3">
      <c r="A10" s="36" t="s">
        <v>12</v>
      </c>
      <c r="B10" s="36" t="s">
        <v>13</v>
      </c>
      <c r="C10" s="36" t="s">
        <v>14</v>
      </c>
      <c r="D10" s="36" t="s">
        <v>15</v>
      </c>
      <c r="E10" s="36" t="s">
        <v>16</v>
      </c>
      <c r="F10" s="37" t="s">
        <v>17</v>
      </c>
      <c r="G10" s="38" t="s">
        <v>7</v>
      </c>
      <c r="H10" s="36" t="s">
        <v>18</v>
      </c>
      <c r="I10" s="36" t="s">
        <v>19</v>
      </c>
      <c r="J10" s="36" t="s">
        <v>20</v>
      </c>
    </row>
    <row r="11" spans="1:13" hidden="1" x14ac:dyDescent="0.3">
      <c r="A11" s="39">
        <v>0</v>
      </c>
      <c r="B11" s="40"/>
      <c r="C11" s="40"/>
      <c r="D11" s="40"/>
      <c r="E11" s="40" t="s">
        <v>21</v>
      </c>
      <c r="F11" s="41"/>
      <c r="G11" s="42" t="s">
        <v>22</v>
      </c>
      <c r="H11" s="43" t="s">
        <v>23</v>
      </c>
      <c r="I11" s="44" t="s">
        <v>24</v>
      </c>
      <c r="J11" s="44" t="s">
        <v>25</v>
      </c>
    </row>
    <row r="12" spans="1:13" hidden="1" x14ac:dyDescent="0.3">
      <c r="A12" s="39">
        <v>1</v>
      </c>
      <c r="B12" s="45">
        <f>G7</f>
        <v>0</v>
      </c>
      <c r="C12" s="45" t="str">
        <f>L7</f>
        <v>30 June 1900</v>
      </c>
      <c r="D12" s="46">
        <f>ROUNDUP(YEARFRAC(C12,B12),2)</f>
        <v>0.5</v>
      </c>
      <c r="E12" s="47">
        <f>E54</f>
        <v>0</v>
      </c>
      <c r="F12" s="61">
        <f>K7*D12</f>
        <v>0</v>
      </c>
      <c r="G12" s="48">
        <f>I7*E12*D12</f>
        <v>0</v>
      </c>
      <c r="H12" s="49">
        <f>E12-F12+G12</f>
        <v>0</v>
      </c>
      <c r="I12" s="50" t="e">
        <f>$E$12*D12/$H$7</f>
        <v>#VALUE!</v>
      </c>
      <c r="J12" s="50" t="e">
        <f>E12-I12</f>
        <v>#VALUE!</v>
      </c>
      <c r="L12" s="8"/>
    </row>
    <row r="13" spans="1:13" hidden="1" x14ac:dyDescent="0.3">
      <c r="A13" s="39">
        <v>2</v>
      </c>
      <c r="B13" s="45">
        <f>C12+1</f>
        <v>183</v>
      </c>
      <c r="C13" s="45">
        <f>EDATE(B13,12)-1</f>
        <v>547</v>
      </c>
      <c r="D13" s="46">
        <f>ROUNDUP(YEARFRAC(C13,B13),2)</f>
        <v>1</v>
      </c>
      <c r="E13" s="51">
        <f>H12</f>
        <v>0</v>
      </c>
      <c r="F13" s="50">
        <f>$K$7*D13</f>
        <v>0</v>
      </c>
      <c r="G13" s="48">
        <f>$I$7*E13*D13</f>
        <v>0</v>
      </c>
      <c r="H13" s="49">
        <f>E13-F13+G13</f>
        <v>0</v>
      </c>
      <c r="I13" s="50" t="e">
        <f>$E$12*D13/$H$7</f>
        <v>#VALUE!</v>
      </c>
      <c r="J13" s="50" t="e">
        <f>J12-I13</f>
        <v>#VALUE!</v>
      </c>
      <c r="L13" s="9"/>
    </row>
    <row r="14" spans="1:13" hidden="1" x14ac:dyDescent="0.3">
      <c r="A14" s="39">
        <v>3</v>
      </c>
      <c r="B14" s="45">
        <f t="shared" ref="B14:B15" si="0">C13+1</f>
        <v>548</v>
      </c>
      <c r="C14" s="45">
        <f>EDATE(B14,12)-1</f>
        <v>912</v>
      </c>
      <c r="D14" s="46">
        <f t="shared" ref="D14:D15" si="1">ROUNDUP(YEARFRAC(C14,B14),2)</f>
        <v>1</v>
      </c>
      <c r="E14" s="51">
        <f>H13</f>
        <v>0</v>
      </c>
      <c r="F14" s="50">
        <f>$K$7*D14</f>
        <v>0</v>
      </c>
      <c r="G14" s="48">
        <f>$I$7*E14*D14</f>
        <v>0</v>
      </c>
      <c r="H14" s="49">
        <f>E14-F14+G14</f>
        <v>0</v>
      </c>
      <c r="I14" s="50" t="e">
        <f>$E$12*D14/$H$7</f>
        <v>#VALUE!</v>
      </c>
      <c r="J14" s="50" t="e">
        <f t="shared" ref="J14:J15" si="2">J13-I14</f>
        <v>#VALUE!</v>
      </c>
    </row>
    <row r="15" spans="1:13" hidden="1" x14ac:dyDescent="0.3">
      <c r="A15" s="39">
        <v>4</v>
      </c>
      <c r="B15" s="45">
        <f t="shared" si="0"/>
        <v>913</v>
      </c>
      <c r="C15" s="45" t="e">
        <f>M7</f>
        <v>#VALUE!</v>
      </c>
      <c r="D15" s="46" t="e">
        <f t="shared" si="1"/>
        <v>#VALUE!</v>
      </c>
      <c r="E15" s="51">
        <f>H14</f>
        <v>0</v>
      </c>
      <c r="F15" s="50" t="e">
        <f>$K$7*D15</f>
        <v>#VALUE!</v>
      </c>
      <c r="G15" s="48">
        <f>$I$7*E15</f>
        <v>0</v>
      </c>
      <c r="H15" s="49" t="e">
        <f>E15-F15+G15</f>
        <v>#VALUE!</v>
      </c>
      <c r="I15" s="50" t="e">
        <f>$E$12*D15/$H$7</f>
        <v>#VALUE!</v>
      </c>
      <c r="J15" s="50" t="e">
        <f t="shared" si="2"/>
        <v>#VALUE!</v>
      </c>
    </row>
    <row r="16" spans="1:13" hidden="1" x14ac:dyDescent="0.3">
      <c r="A16" s="39">
        <v>5</v>
      </c>
      <c r="B16" s="45"/>
      <c r="C16" s="45"/>
      <c r="D16" s="46"/>
      <c r="E16" s="51"/>
      <c r="F16" s="50"/>
      <c r="G16" s="48"/>
      <c r="H16" s="49"/>
      <c r="I16" s="50"/>
      <c r="J16" s="50"/>
    </row>
    <row r="17" spans="1:10" hidden="1" x14ac:dyDescent="0.3">
      <c r="A17" s="39">
        <v>6</v>
      </c>
      <c r="B17" s="45"/>
      <c r="C17" s="45"/>
      <c r="D17" s="46"/>
      <c r="E17" s="51"/>
      <c r="F17" s="50"/>
      <c r="G17" s="48"/>
      <c r="H17" s="49"/>
      <c r="I17" s="50"/>
      <c r="J17" s="50"/>
    </row>
    <row r="18" spans="1:10" hidden="1" x14ac:dyDescent="0.3">
      <c r="A18" s="52">
        <v>7</v>
      </c>
      <c r="B18" s="45"/>
      <c r="C18" s="45"/>
      <c r="D18" s="46"/>
      <c r="E18" s="51"/>
      <c r="F18" s="50"/>
      <c r="G18" s="48"/>
      <c r="H18" s="49"/>
      <c r="I18" s="50"/>
      <c r="J18" s="50"/>
    </row>
    <row r="19" spans="1:10" hidden="1" x14ac:dyDescent="0.3">
      <c r="A19" s="39">
        <v>8</v>
      </c>
      <c r="B19" s="45"/>
      <c r="C19" s="45"/>
      <c r="D19" s="46"/>
      <c r="E19" s="51"/>
      <c r="F19" s="50"/>
      <c r="G19" s="48"/>
      <c r="H19" s="49"/>
      <c r="I19" s="50"/>
      <c r="J19" s="50"/>
    </row>
    <row r="20" spans="1:10" hidden="1" x14ac:dyDescent="0.3">
      <c r="A20" s="39">
        <v>9</v>
      </c>
      <c r="B20" s="45"/>
      <c r="C20" s="45"/>
      <c r="D20" s="46"/>
      <c r="E20" s="51"/>
      <c r="F20" s="50"/>
      <c r="G20" s="48"/>
      <c r="H20" s="49"/>
      <c r="I20" s="50"/>
      <c r="J20" s="50"/>
    </row>
    <row r="21" spans="1:10" hidden="1" x14ac:dyDescent="0.3">
      <c r="A21" s="39">
        <v>10</v>
      </c>
      <c r="B21" s="45"/>
      <c r="C21" s="45"/>
      <c r="D21" s="46"/>
      <c r="E21" s="51"/>
      <c r="F21" s="50"/>
      <c r="G21" s="48"/>
      <c r="H21" s="49"/>
      <c r="I21" s="50"/>
      <c r="J21" s="50"/>
    </row>
    <row r="22" spans="1:10" hidden="1" x14ac:dyDescent="0.3">
      <c r="A22" s="39">
        <v>11</v>
      </c>
      <c r="B22" s="45"/>
      <c r="C22" s="45"/>
      <c r="D22" s="46"/>
      <c r="E22" s="51"/>
      <c r="F22" s="50"/>
      <c r="G22" s="48"/>
      <c r="H22" s="49"/>
      <c r="I22" s="50"/>
      <c r="J22" s="50"/>
    </row>
    <row r="23" spans="1:10" hidden="1" x14ac:dyDescent="0.3">
      <c r="A23" s="1"/>
    </row>
    <row r="24" spans="1:10" hidden="1" x14ac:dyDescent="0.3">
      <c r="A24" s="10"/>
      <c r="B24" s="12" t="s">
        <v>21</v>
      </c>
      <c r="C24" s="63" t="s">
        <v>26</v>
      </c>
      <c r="D24" s="63"/>
      <c r="E24" s="69" t="s">
        <v>27</v>
      </c>
      <c r="F24" s="70"/>
      <c r="G24" s="71"/>
      <c r="H24" s="11"/>
      <c r="I24" s="11"/>
    </row>
    <row r="25" spans="1:10" hidden="1" x14ac:dyDescent="0.3">
      <c r="A25" s="10"/>
      <c r="B25" s="12" t="s">
        <v>22</v>
      </c>
      <c r="C25" s="63" t="s">
        <v>28</v>
      </c>
      <c r="D25" s="63"/>
      <c r="E25" s="55" t="s">
        <v>29</v>
      </c>
      <c r="F25" s="55"/>
      <c r="G25" s="55"/>
    </row>
    <row r="26" spans="1:10" hidden="1" x14ac:dyDescent="0.3">
      <c r="A26" s="10"/>
      <c r="B26" s="12" t="s">
        <v>23</v>
      </c>
      <c r="C26" s="63" t="s">
        <v>30</v>
      </c>
      <c r="D26" s="63"/>
      <c r="E26" s="74" t="s">
        <v>31</v>
      </c>
      <c r="F26" s="75"/>
      <c r="G26" s="76"/>
    </row>
    <row r="27" spans="1:10" ht="18.75" hidden="1" customHeight="1" x14ac:dyDescent="0.35">
      <c r="A27" s="13"/>
      <c r="B27" s="12" t="s">
        <v>24</v>
      </c>
      <c r="C27" s="63" t="s">
        <v>32</v>
      </c>
      <c r="D27" s="63"/>
      <c r="E27" s="69" t="s">
        <v>33</v>
      </c>
      <c r="F27" s="70"/>
      <c r="G27" s="71"/>
    </row>
    <row r="28" spans="1:10" ht="18" hidden="1" x14ac:dyDescent="0.35">
      <c r="A28" s="13"/>
      <c r="B28" s="12" t="s">
        <v>25</v>
      </c>
      <c r="C28" s="63" t="s">
        <v>34</v>
      </c>
      <c r="D28" s="63"/>
      <c r="E28" s="69" t="s">
        <v>35</v>
      </c>
      <c r="F28" s="70"/>
      <c r="G28" s="71"/>
    </row>
    <row r="29" spans="1:10" ht="15.75" hidden="1" customHeight="1" x14ac:dyDescent="0.3"/>
    <row r="30" spans="1:10" hidden="1" x14ac:dyDescent="0.3"/>
    <row r="31" spans="1:10" hidden="1" x14ac:dyDescent="0.3">
      <c r="B31" s="77" t="s">
        <v>36</v>
      </c>
      <c r="C31" s="78"/>
      <c r="D31" s="79"/>
    </row>
    <row r="32" spans="1:10" hidden="1" x14ac:dyDescent="0.3">
      <c r="B32" s="80" t="s">
        <v>37</v>
      </c>
      <c r="C32" s="81"/>
      <c r="D32" s="82"/>
    </row>
    <row r="33" spans="2:5" hidden="1" x14ac:dyDescent="0.3">
      <c r="B33" s="83" t="s">
        <v>38</v>
      </c>
      <c r="C33" s="84"/>
      <c r="D33" s="14" t="s">
        <v>39</v>
      </c>
    </row>
    <row r="34" spans="2:5" hidden="1" x14ac:dyDescent="0.3">
      <c r="B34" s="15">
        <v>2</v>
      </c>
      <c r="C34" s="15">
        <v>5</v>
      </c>
      <c r="D34" s="16">
        <v>0.05</v>
      </c>
    </row>
    <row r="35" spans="2:5" hidden="1" x14ac:dyDescent="0.3">
      <c r="B35" s="17">
        <v>6</v>
      </c>
      <c r="C35" s="17">
        <v>10</v>
      </c>
      <c r="D35" s="18">
        <v>5.5E-2</v>
      </c>
    </row>
    <row r="36" spans="2:5" hidden="1" x14ac:dyDescent="0.3">
      <c r="B36" s="17">
        <v>11</v>
      </c>
      <c r="C36" s="17" t="s">
        <v>40</v>
      </c>
      <c r="D36" s="16">
        <v>0.06</v>
      </c>
    </row>
    <row r="37" spans="2:5" hidden="1" x14ac:dyDescent="0.3"/>
    <row r="38" spans="2:5" hidden="1" x14ac:dyDescent="0.3"/>
    <row r="39" spans="2:5" hidden="1" x14ac:dyDescent="0.3"/>
    <row r="40" spans="2:5" hidden="1" x14ac:dyDescent="0.3">
      <c r="B40" s="19" t="s">
        <v>41</v>
      </c>
      <c r="C40" s="10"/>
      <c r="D40" s="11"/>
      <c r="E40" s="11"/>
    </row>
    <row r="41" spans="2:5" hidden="1" x14ac:dyDescent="0.3">
      <c r="B41" s="10"/>
      <c r="C41" s="10"/>
      <c r="D41" s="11"/>
      <c r="E41" s="11"/>
    </row>
    <row r="42" spans="2:5" hidden="1" x14ac:dyDescent="0.3">
      <c r="B42" s="72" t="s">
        <v>12</v>
      </c>
      <c r="C42" s="85" t="s">
        <v>42</v>
      </c>
      <c r="D42" s="20" t="s">
        <v>43</v>
      </c>
      <c r="E42" s="72" t="s">
        <v>44</v>
      </c>
    </row>
    <row r="43" spans="2:5" ht="27" hidden="1" customHeight="1" x14ac:dyDescent="0.3">
      <c r="B43" s="73"/>
      <c r="C43" s="86"/>
      <c r="D43" s="21">
        <f>I7</f>
        <v>0.06</v>
      </c>
      <c r="E43" s="73"/>
    </row>
    <row r="44" spans="2:5" hidden="1" x14ac:dyDescent="0.3">
      <c r="B44" s="22" t="s">
        <v>45</v>
      </c>
      <c r="C44" s="23">
        <f t="shared" ref="C44:C46" si="3">$K$7</f>
        <v>0</v>
      </c>
      <c r="D44" s="60">
        <f>1/(1+$D$43)</f>
        <v>0.94339622641509424</v>
      </c>
      <c r="E44" s="24">
        <f t="shared" ref="E44:E46" si="4">D44*C44</f>
        <v>0</v>
      </c>
    </row>
    <row r="45" spans="2:5" hidden="1" x14ac:dyDescent="0.3">
      <c r="B45" s="22" t="s">
        <v>46</v>
      </c>
      <c r="C45" s="23">
        <f t="shared" si="3"/>
        <v>0</v>
      </c>
      <c r="D45" s="60">
        <f>1/(1+$D$43)^2</f>
        <v>0.88999644001423983</v>
      </c>
      <c r="E45" s="24">
        <f t="shared" si="4"/>
        <v>0</v>
      </c>
    </row>
    <row r="46" spans="2:5" hidden="1" x14ac:dyDescent="0.3">
      <c r="B46" s="22" t="s">
        <v>47</v>
      </c>
      <c r="C46" s="23">
        <f t="shared" si="3"/>
        <v>0</v>
      </c>
      <c r="D46" s="60">
        <f>1/(1+$D$43)^3</f>
        <v>0.8396192830323016</v>
      </c>
      <c r="E46" s="24">
        <f t="shared" si="4"/>
        <v>0</v>
      </c>
    </row>
    <row r="47" spans="2:5" hidden="1" x14ac:dyDescent="0.3">
      <c r="B47" s="22"/>
      <c r="C47" s="23"/>
      <c r="D47" s="60"/>
      <c r="E47" s="24"/>
    </row>
    <row r="48" spans="2:5" hidden="1" x14ac:dyDescent="0.3">
      <c r="B48" s="22"/>
      <c r="C48" s="23"/>
      <c r="D48" s="60"/>
      <c r="E48" s="24"/>
    </row>
    <row r="49" spans="2:6" hidden="1" x14ac:dyDescent="0.3">
      <c r="B49" s="22"/>
      <c r="C49" s="23"/>
      <c r="D49" s="60"/>
      <c r="E49" s="24"/>
    </row>
    <row r="50" spans="2:6" hidden="1" x14ac:dyDescent="0.3">
      <c r="B50" s="22"/>
      <c r="C50" s="23"/>
      <c r="D50" s="60"/>
      <c r="E50" s="24"/>
    </row>
    <row r="51" spans="2:6" hidden="1" x14ac:dyDescent="0.3">
      <c r="B51" s="22"/>
      <c r="C51" s="23"/>
      <c r="D51" s="60"/>
      <c r="E51" s="24"/>
    </row>
    <row r="52" spans="2:6" hidden="1" x14ac:dyDescent="0.3">
      <c r="B52" s="22"/>
      <c r="C52" s="23"/>
      <c r="D52" s="60"/>
      <c r="E52" s="24"/>
    </row>
    <row r="53" spans="2:6" hidden="1" x14ac:dyDescent="0.3">
      <c r="B53" s="22"/>
      <c r="C53" s="23"/>
      <c r="D53" s="60"/>
      <c r="E53" s="24"/>
    </row>
    <row r="54" spans="2:6" ht="15" hidden="1" thickBot="1" x14ac:dyDescent="0.35">
      <c r="B54" s="1"/>
      <c r="C54" s="25">
        <f>SUM(C44:C53)</f>
        <v>0</v>
      </c>
      <c r="D54" s="11"/>
      <c r="E54" s="25">
        <f>SUM(E44:E53)</f>
        <v>0</v>
      </c>
      <c r="F54" s="1"/>
    </row>
    <row r="55" spans="2:6" ht="15" hidden="1" thickBot="1" x14ac:dyDescent="0.35">
      <c r="B55" s="26"/>
      <c r="C55" s="27"/>
      <c r="D55" s="28"/>
      <c r="E55" s="29"/>
    </row>
    <row r="56" spans="2:6" hidden="1" x14ac:dyDescent="0.3"/>
  </sheetData>
  <sheetProtection algorithmName="SHA-512" hashValue="lHhEBLdDA+UqKNI524qN84Cmvy1dQX1v5iaKq6jUX+Q6fkQdTp/P4b5MwgwerlHRSRP0uqyRwP3RVH4yvZT7rQ==" saltValue="c6J5ssoLr4QItc99tumT2w==" spinCount="100000" sheet="1" objects="1" scenarios="1"/>
  <mergeCells count="18">
    <mergeCell ref="E42:E43"/>
    <mergeCell ref="C26:D26"/>
    <mergeCell ref="E26:G26"/>
    <mergeCell ref="C27:D27"/>
    <mergeCell ref="E27:G27"/>
    <mergeCell ref="C28:D28"/>
    <mergeCell ref="E28:G28"/>
    <mergeCell ref="B31:D31"/>
    <mergeCell ref="B32:D32"/>
    <mergeCell ref="B33:C33"/>
    <mergeCell ref="B42:B43"/>
    <mergeCell ref="C42:C43"/>
    <mergeCell ref="C25:D25"/>
    <mergeCell ref="A1:L1"/>
    <mergeCell ref="A2:L2"/>
    <mergeCell ref="B4:K4"/>
    <mergeCell ref="C24:D24"/>
    <mergeCell ref="E24:G24"/>
  </mergeCells>
  <dataValidations count="3">
    <dataValidation type="list" allowBlank="1" showInputMessage="1" showErrorMessage="1" sqref="H7" xr:uid="{1748622A-3617-421D-804B-2BBCDBA3753E}">
      <formula1>"Select,1,2,3,4,5,6,7,8,9,10,11,12,13,14,15,16,17,18,19,20"</formula1>
    </dataValidation>
    <dataValidation type="list" allowBlank="1" showInputMessage="1" showErrorMessage="1" sqref="J7" xr:uid="{06EA13ED-38C8-482D-9CF1-12C828A37567}">
      <formula1>"Select, Monthly, Quarterly, Semi-Annual, Annual"</formula1>
    </dataValidation>
    <dataValidation type="list" allowBlank="1" showInputMessage="1" showErrorMessage="1" sqref="D7" xr:uid="{83686F9A-7DEA-4B78-A6CE-8694A15C9988}">
      <formula1>"Select,Building,Vehicle, Other Equipments"</formula1>
    </dataValidation>
  </dataValidations>
  <pageMargins left="0.7" right="0.7" top="0.75" bottom="0.75" header="0.3" footer="0.3"/>
  <pageSetup paperSize="9" scale="64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FC8ED-0AFD-415E-816D-D26CB3C658E9}">
  <dimension ref="A1:M56"/>
  <sheetViews>
    <sheetView zoomScale="78" zoomScaleNormal="78" workbookViewId="0">
      <selection activeCell="M7" sqref="M7"/>
    </sheetView>
  </sheetViews>
  <sheetFormatPr defaultColWidth="9.109375" defaultRowHeight="14.4" x14ac:dyDescent="0.3"/>
  <cols>
    <col min="1" max="1" width="5.6640625" bestFit="1" customWidth="1"/>
    <col min="2" max="2" width="16.88671875" customWidth="1"/>
    <col min="3" max="3" width="16.44140625" customWidth="1"/>
    <col min="4" max="4" width="21.109375" customWidth="1"/>
    <col min="5" max="6" width="25.88671875" customWidth="1"/>
    <col min="7" max="7" width="23.6640625" customWidth="1"/>
    <col min="8" max="8" width="15.109375" customWidth="1"/>
    <col min="9" max="9" width="26.5546875" hidden="1" customWidth="1"/>
    <col min="10" max="10" width="23" customWidth="1"/>
    <col min="11" max="11" width="15.33203125" bestFit="1" customWidth="1"/>
    <col min="12" max="12" width="16.33203125" hidden="1" customWidth="1"/>
    <col min="13" max="13" width="14.33203125" bestFit="1" customWidth="1"/>
  </cols>
  <sheetData>
    <row r="1" spans="1:13" ht="21" x14ac:dyDescent="0.4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6" t="s">
        <v>49</v>
      </c>
    </row>
    <row r="2" spans="1:13" ht="2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1" x14ac:dyDescent="0.4">
      <c r="A3" s="53"/>
      <c r="B3" s="57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36.75" customHeight="1" x14ac:dyDescent="0.3">
      <c r="A4" s="1"/>
      <c r="B4" s="68" t="s">
        <v>55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8" x14ac:dyDescent="0.35">
      <c r="A5" s="1"/>
      <c r="C5" s="2"/>
    </row>
    <row r="6" spans="1:13" s="5" customFormat="1" ht="57.6" x14ac:dyDescent="0.3">
      <c r="A6" s="3" t="s">
        <v>1</v>
      </c>
      <c r="B6" s="4" t="s">
        <v>50</v>
      </c>
      <c r="C6" s="4" t="s">
        <v>51</v>
      </c>
      <c r="D6" s="3" t="s">
        <v>52</v>
      </c>
      <c r="E6" s="3" t="s">
        <v>2</v>
      </c>
      <c r="F6" s="3" t="s">
        <v>3</v>
      </c>
      <c r="G6" s="3" t="s">
        <v>4</v>
      </c>
      <c r="H6" s="4" t="s">
        <v>5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6</v>
      </c>
    </row>
    <row r="7" spans="1:13" x14ac:dyDescent="0.3">
      <c r="A7" s="6">
        <v>1</v>
      </c>
      <c r="B7" s="59"/>
      <c r="C7" s="59"/>
      <c r="D7" s="30" t="s">
        <v>48</v>
      </c>
      <c r="E7" s="30"/>
      <c r="F7" s="30"/>
      <c r="G7" s="58"/>
      <c r="H7" s="32" t="s">
        <v>11</v>
      </c>
      <c r="I7" s="33">
        <f>IF(AND(H7&gt;=$B$34,H7&lt;=$C$34),$D$34,IF(AND(H7&gt;=$B$35,H7&lt;=$C$35),$D$35,IF(H7&gt;=$B$36,$D$36,0)))</f>
        <v>0.06</v>
      </c>
      <c r="J7" s="30" t="s">
        <v>53</v>
      </c>
      <c r="K7" s="34"/>
      <c r="L7" s="7" t="str">
        <f>30&amp;" "&amp;"June"&amp;" "&amp;(YEAR(G7)+IF(MONTH(G7)&gt;=7,1,0))</f>
        <v>30 June 1900</v>
      </c>
      <c r="M7" s="62" t="e">
        <f>EDATE(G7,(H7*12))-1</f>
        <v>#VALUE!</v>
      </c>
    </row>
    <row r="8" spans="1:13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3">
      <c r="A9" s="1"/>
    </row>
    <row r="10" spans="1:13" ht="43.2" hidden="1" x14ac:dyDescent="0.3">
      <c r="A10" s="36" t="s">
        <v>12</v>
      </c>
      <c r="B10" s="36" t="s">
        <v>13</v>
      </c>
      <c r="C10" s="36" t="s">
        <v>14</v>
      </c>
      <c r="D10" s="36" t="s">
        <v>15</v>
      </c>
      <c r="E10" s="36" t="s">
        <v>16</v>
      </c>
      <c r="F10" s="37" t="s">
        <v>17</v>
      </c>
      <c r="G10" s="38" t="s">
        <v>7</v>
      </c>
      <c r="H10" s="36" t="s">
        <v>18</v>
      </c>
      <c r="I10" s="36" t="s">
        <v>19</v>
      </c>
      <c r="J10" s="36" t="s">
        <v>20</v>
      </c>
    </row>
    <row r="11" spans="1:13" hidden="1" x14ac:dyDescent="0.3">
      <c r="A11" s="39">
        <v>0</v>
      </c>
      <c r="B11" s="40"/>
      <c r="C11" s="40"/>
      <c r="D11" s="40"/>
      <c r="E11" s="40" t="s">
        <v>21</v>
      </c>
      <c r="F11" s="41"/>
      <c r="G11" s="42" t="s">
        <v>22</v>
      </c>
      <c r="H11" s="43" t="s">
        <v>23</v>
      </c>
      <c r="I11" s="44" t="s">
        <v>24</v>
      </c>
      <c r="J11" s="44" t="s">
        <v>25</v>
      </c>
    </row>
    <row r="12" spans="1:13" hidden="1" x14ac:dyDescent="0.3">
      <c r="A12" s="39">
        <v>1</v>
      </c>
      <c r="B12" s="45">
        <f>G7</f>
        <v>0</v>
      </c>
      <c r="C12" s="45" t="str">
        <f>L7</f>
        <v>30 June 1900</v>
      </c>
      <c r="D12" s="46">
        <f>ROUNDUP(YEARFRAC(C12,B12),2)</f>
        <v>0.5</v>
      </c>
      <c r="E12" s="47">
        <f>E54</f>
        <v>0</v>
      </c>
      <c r="F12" s="61">
        <f>K7*D12</f>
        <v>0</v>
      </c>
      <c r="G12" s="48">
        <f>I7*E12*D12</f>
        <v>0</v>
      </c>
      <c r="H12" s="49">
        <f>E12-F12+G12</f>
        <v>0</v>
      </c>
      <c r="I12" s="50" t="e">
        <f>$E$12*D12/$H$7</f>
        <v>#VALUE!</v>
      </c>
      <c r="J12" s="50" t="e">
        <f>E12-I12</f>
        <v>#VALUE!</v>
      </c>
      <c r="L12" s="8"/>
    </row>
    <row r="13" spans="1:13" hidden="1" x14ac:dyDescent="0.3">
      <c r="A13" s="39">
        <v>2</v>
      </c>
      <c r="B13" s="45">
        <f>C12+1</f>
        <v>183</v>
      </c>
      <c r="C13" s="45">
        <f>EDATE(B13,12)-1</f>
        <v>547</v>
      </c>
      <c r="D13" s="46">
        <f>ROUNDUP(YEARFRAC(C13,B13),2)</f>
        <v>1</v>
      </c>
      <c r="E13" s="51">
        <f>H12</f>
        <v>0</v>
      </c>
      <c r="F13" s="50">
        <f>$K$7*D13</f>
        <v>0</v>
      </c>
      <c r="G13" s="48">
        <f>$I$7*E13*D13</f>
        <v>0</v>
      </c>
      <c r="H13" s="49">
        <f>E13-F13+G13</f>
        <v>0</v>
      </c>
      <c r="I13" s="50" t="e">
        <f>$E$12*D13/$H$7</f>
        <v>#VALUE!</v>
      </c>
      <c r="J13" s="50" t="e">
        <f>J12-I13</f>
        <v>#VALUE!</v>
      </c>
      <c r="L13" s="9"/>
    </row>
    <row r="14" spans="1:13" hidden="1" x14ac:dyDescent="0.3">
      <c r="A14" s="39">
        <v>3</v>
      </c>
      <c r="B14" s="45">
        <f t="shared" ref="B14:B15" si="0">C13+1</f>
        <v>548</v>
      </c>
      <c r="C14" s="45">
        <f>EDATE(B14,12)-1</f>
        <v>912</v>
      </c>
      <c r="D14" s="46">
        <f t="shared" ref="D14:D15" si="1">ROUNDUP(YEARFRAC(C14,B14),2)</f>
        <v>1</v>
      </c>
      <c r="E14" s="51">
        <f>H13</f>
        <v>0</v>
      </c>
      <c r="F14" s="50">
        <f>$K$7*D14</f>
        <v>0</v>
      </c>
      <c r="G14" s="48">
        <f>$I$7*E14*D14</f>
        <v>0</v>
      </c>
      <c r="H14" s="49">
        <f>E14-F14+G14</f>
        <v>0</v>
      </c>
      <c r="I14" s="50" t="e">
        <f>$E$12*D14/$H$7</f>
        <v>#VALUE!</v>
      </c>
      <c r="J14" s="50" t="e">
        <f t="shared" ref="J14:J15" si="2">J13-I14</f>
        <v>#VALUE!</v>
      </c>
    </row>
    <row r="15" spans="1:13" hidden="1" x14ac:dyDescent="0.3">
      <c r="A15" s="39">
        <v>4</v>
      </c>
      <c r="B15" s="45">
        <f t="shared" si="0"/>
        <v>913</v>
      </c>
      <c r="C15" s="45" t="e">
        <f>M7</f>
        <v>#VALUE!</v>
      </c>
      <c r="D15" s="46" t="e">
        <f t="shared" si="1"/>
        <v>#VALUE!</v>
      </c>
      <c r="E15" s="51">
        <f>H14</f>
        <v>0</v>
      </c>
      <c r="F15" s="50" t="e">
        <f>$K$7*D15</f>
        <v>#VALUE!</v>
      </c>
      <c r="G15" s="48">
        <f>$I$7*E15</f>
        <v>0</v>
      </c>
      <c r="H15" s="49" t="e">
        <f>E15-F15+G15</f>
        <v>#VALUE!</v>
      </c>
      <c r="I15" s="50" t="e">
        <f>$E$12*D15/$H$7</f>
        <v>#VALUE!</v>
      </c>
      <c r="J15" s="50" t="e">
        <f t="shared" si="2"/>
        <v>#VALUE!</v>
      </c>
    </row>
    <row r="16" spans="1:13" hidden="1" x14ac:dyDescent="0.3">
      <c r="A16" s="39">
        <v>5</v>
      </c>
      <c r="B16" s="45"/>
      <c r="C16" s="45"/>
      <c r="D16" s="46"/>
      <c r="E16" s="51"/>
      <c r="F16" s="50"/>
      <c r="G16" s="48"/>
      <c r="H16" s="49"/>
      <c r="I16" s="50"/>
      <c r="J16" s="50"/>
    </row>
    <row r="17" spans="1:10" hidden="1" x14ac:dyDescent="0.3">
      <c r="A17" s="39">
        <v>6</v>
      </c>
      <c r="B17" s="45"/>
      <c r="C17" s="45"/>
      <c r="D17" s="46"/>
      <c r="E17" s="51"/>
      <c r="F17" s="50"/>
      <c r="G17" s="48"/>
      <c r="H17" s="49"/>
      <c r="I17" s="50"/>
      <c r="J17" s="50"/>
    </row>
    <row r="18" spans="1:10" hidden="1" x14ac:dyDescent="0.3">
      <c r="A18" s="52">
        <v>7</v>
      </c>
      <c r="B18" s="45"/>
      <c r="C18" s="45"/>
      <c r="D18" s="46"/>
      <c r="E18" s="51"/>
      <c r="F18" s="50"/>
      <c r="G18" s="48"/>
      <c r="H18" s="49"/>
      <c r="I18" s="50"/>
      <c r="J18" s="50"/>
    </row>
    <row r="19" spans="1:10" hidden="1" x14ac:dyDescent="0.3">
      <c r="A19" s="39">
        <v>8</v>
      </c>
      <c r="B19" s="45"/>
      <c r="C19" s="45"/>
      <c r="D19" s="46"/>
      <c r="E19" s="51"/>
      <c r="F19" s="50"/>
      <c r="G19" s="48"/>
      <c r="H19" s="49"/>
      <c r="I19" s="50"/>
      <c r="J19" s="50"/>
    </row>
    <row r="20" spans="1:10" hidden="1" x14ac:dyDescent="0.3">
      <c r="A20" s="39">
        <v>9</v>
      </c>
      <c r="B20" s="45"/>
      <c r="C20" s="45"/>
      <c r="D20" s="46"/>
      <c r="E20" s="51"/>
      <c r="F20" s="50"/>
      <c r="G20" s="48"/>
      <c r="H20" s="49"/>
      <c r="I20" s="50"/>
      <c r="J20" s="50"/>
    </row>
    <row r="21" spans="1:10" hidden="1" x14ac:dyDescent="0.3">
      <c r="A21" s="39">
        <v>10</v>
      </c>
      <c r="B21" s="45"/>
      <c r="C21" s="45"/>
      <c r="D21" s="46"/>
      <c r="E21" s="51"/>
      <c r="F21" s="50"/>
      <c r="G21" s="48"/>
      <c r="H21" s="49"/>
      <c r="I21" s="50"/>
      <c r="J21" s="50"/>
    </row>
    <row r="22" spans="1:10" hidden="1" x14ac:dyDescent="0.3">
      <c r="A22" s="39">
        <v>11</v>
      </c>
      <c r="B22" s="45"/>
      <c r="C22" s="45"/>
      <c r="D22" s="46"/>
      <c r="E22" s="51"/>
      <c r="F22" s="50"/>
      <c r="G22" s="48"/>
      <c r="H22" s="49"/>
      <c r="I22" s="50"/>
      <c r="J22" s="50"/>
    </row>
    <row r="23" spans="1:10" hidden="1" x14ac:dyDescent="0.3">
      <c r="A23" s="1"/>
    </row>
    <row r="24" spans="1:10" hidden="1" x14ac:dyDescent="0.3">
      <c r="A24" s="10"/>
      <c r="B24" s="12" t="s">
        <v>21</v>
      </c>
      <c r="C24" s="63" t="s">
        <v>26</v>
      </c>
      <c r="D24" s="63"/>
      <c r="E24" s="69" t="s">
        <v>27</v>
      </c>
      <c r="F24" s="70"/>
      <c r="G24" s="71"/>
      <c r="H24" s="11"/>
      <c r="I24" s="11"/>
    </row>
    <row r="25" spans="1:10" hidden="1" x14ac:dyDescent="0.3">
      <c r="A25" s="10"/>
      <c r="B25" s="12" t="s">
        <v>22</v>
      </c>
      <c r="C25" s="63" t="s">
        <v>28</v>
      </c>
      <c r="D25" s="63"/>
      <c r="E25" s="55" t="s">
        <v>29</v>
      </c>
      <c r="F25" s="55"/>
      <c r="G25" s="55"/>
    </row>
    <row r="26" spans="1:10" hidden="1" x14ac:dyDescent="0.3">
      <c r="A26" s="10"/>
      <c r="B26" s="12" t="s">
        <v>23</v>
      </c>
      <c r="C26" s="63" t="s">
        <v>30</v>
      </c>
      <c r="D26" s="63"/>
      <c r="E26" s="74" t="s">
        <v>31</v>
      </c>
      <c r="F26" s="75"/>
      <c r="G26" s="76"/>
    </row>
    <row r="27" spans="1:10" ht="18.75" hidden="1" customHeight="1" x14ac:dyDescent="0.35">
      <c r="A27" s="13"/>
      <c r="B27" s="12" t="s">
        <v>24</v>
      </c>
      <c r="C27" s="63" t="s">
        <v>32</v>
      </c>
      <c r="D27" s="63"/>
      <c r="E27" s="69" t="s">
        <v>33</v>
      </c>
      <c r="F27" s="70"/>
      <c r="G27" s="71"/>
    </row>
    <row r="28" spans="1:10" ht="18" hidden="1" x14ac:dyDescent="0.35">
      <c r="A28" s="13"/>
      <c r="B28" s="12" t="s">
        <v>25</v>
      </c>
      <c r="C28" s="63" t="s">
        <v>34</v>
      </c>
      <c r="D28" s="63"/>
      <c r="E28" s="69" t="s">
        <v>35</v>
      </c>
      <c r="F28" s="70"/>
      <c r="G28" s="71"/>
    </row>
    <row r="29" spans="1:10" ht="15.75" hidden="1" customHeight="1" x14ac:dyDescent="0.3"/>
    <row r="30" spans="1:10" hidden="1" x14ac:dyDescent="0.3"/>
    <row r="31" spans="1:10" hidden="1" x14ac:dyDescent="0.3">
      <c r="B31" s="77" t="s">
        <v>36</v>
      </c>
      <c r="C31" s="78"/>
      <c r="D31" s="79"/>
    </row>
    <row r="32" spans="1:10" hidden="1" x14ac:dyDescent="0.3">
      <c r="B32" s="80" t="s">
        <v>37</v>
      </c>
      <c r="C32" s="81"/>
      <c r="D32" s="82"/>
    </row>
    <row r="33" spans="2:5" hidden="1" x14ac:dyDescent="0.3">
      <c r="B33" s="83" t="s">
        <v>38</v>
      </c>
      <c r="C33" s="84"/>
      <c r="D33" s="14" t="s">
        <v>39</v>
      </c>
    </row>
    <row r="34" spans="2:5" hidden="1" x14ac:dyDescent="0.3">
      <c r="B34" s="15">
        <v>2</v>
      </c>
      <c r="C34" s="15">
        <v>5</v>
      </c>
      <c r="D34" s="16">
        <v>0.05</v>
      </c>
    </row>
    <row r="35" spans="2:5" hidden="1" x14ac:dyDescent="0.3">
      <c r="B35" s="17">
        <v>6</v>
      </c>
      <c r="C35" s="17">
        <v>10</v>
      </c>
      <c r="D35" s="18">
        <v>5.5E-2</v>
      </c>
    </row>
    <row r="36" spans="2:5" hidden="1" x14ac:dyDescent="0.3">
      <c r="B36" s="17">
        <v>11</v>
      </c>
      <c r="C36" s="17" t="s">
        <v>40</v>
      </c>
      <c r="D36" s="16">
        <v>0.06</v>
      </c>
    </row>
    <row r="37" spans="2:5" hidden="1" x14ac:dyDescent="0.3"/>
    <row r="38" spans="2:5" hidden="1" x14ac:dyDescent="0.3"/>
    <row r="39" spans="2:5" hidden="1" x14ac:dyDescent="0.3"/>
    <row r="40" spans="2:5" hidden="1" x14ac:dyDescent="0.3">
      <c r="B40" s="19" t="s">
        <v>41</v>
      </c>
      <c r="C40" s="10"/>
      <c r="D40" s="11"/>
      <c r="E40" s="11"/>
    </row>
    <row r="41" spans="2:5" hidden="1" x14ac:dyDescent="0.3">
      <c r="B41" s="10"/>
      <c r="C41" s="10"/>
      <c r="D41" s="11"/>
      <c r="E41" s="11"/>
    </row>
    <row r="42" spans="2:5" hidden="1" x14ac:dyDescent="0.3">
      <c r="B42" s="72" t="s">
        <v>12</v>
      </c>
      <c r="C42" s="85" t="s">
        <v>42</v>
      </c>
      <c r="D42" s="20" t="s">
        <v>43</v>
      </c>
      <c r="E42" s="72" t="s">
        <v>44</v>
      </c>
    </row>
    <row r="43" spans="2:5" ht="27" hidden="1" customHeight="1" x14ac:dyDescent="0.3">
      <c r="B43" s="73"/>
      <c r="C43" s="86"/>
      <c r="D43" s="21">
        <f>I7</f>
        <v>0.06</v>
      </c>
      <c r="E43" s="73"/>
    </row>
    <row r="44" spans="2:5" hidden="1" x14ac:dyDescent="0.3">
      <c r="B44" s="22" t="s">
        <v>45</v>
      </c>
      <c r="C44" s="23">
        <f t="shared" ref="C44:C46" si="3">$K$7</f>
        <v>0</v>
      </c>
      <c r="D44" s="60">
        <f>1/(1+$D$43)</f>
        <v>0.94339622641509424</v>
      </c>
      <c r="E44" s="24">
        <f t="shared" ref="E44:E46" si="4">D44*C44</f>
        <v>0</v>
      </c>
    </row>
    <row r="45" spans="2:5" hidden="1" x14ac:dyDescent="0.3">
      <c r="B45" s="22" t="s">
        <v>46</v>
      </c>
      <c r="C45" s="23">
        <f t="shared" si="3"/>
        <v>0</v>
      </c>
      <c r="D45" s="60">
        <f>1/(1+$D$43)^2</f>
        <v>0.88999644001423983</v>
      </c>
      <c r="E45" s="24">
        <f t="shared" si="4"/>
        <v>0</v>
      </c>
    </row>
    <row r="46" spans="2:5" hidden="1" x14ac:dyDescent="0.3">
      <c r="B46" s="22" t="s">
        <v>47</v>
      </c>
      <c r="C46" s="23">
        <f t="shared" si="3"/>
        <v>0</v>
      </c>
      <c r="D46" s="60">
        <f>1/(1+$D$43)^3</f>
        <v>0.8396192830323016</v>
      </c>
      <c r="E46" s="24">
        <f t="shared" si="4"/>
        <v>0</v>
      </c>
    </row>
    <row r="47" spans="2:5" hidden="1" x14ac:dyDescent="0.3">
      <c r="B47" s="22"/>
      <c r="C47" s="23"/>
      <c r="D47" s="60"/>
      <c r="E47" s="24"/>
    </row>
    <row r="48" spans="2:5" hidden="1" x14ac:dyDescent="0.3">
      <c r="B48" s="22"/>
      <c r="C48" s="23"/>
      <c r="D48" s="60"/>
      <c r="E48" s="24"/>
    </row>
    <row r="49" spans="2:6" hidden="1" x14ac:dyDescent="0.3">
      <c r="B49" s="22"/>
      <c r="C49" s="23"/>
      <c r="D49" s="60"/>
      <c r="E49" s="24"/>
    </row>
    <row r="50" spans="2:6" hidden="1" x14ac:dyDescent="0.3">
      <c r="B50" s="22"/>
      <c r="C50" s="23"/>
      <c r="D50" s="60"/>
      <c r="E50" s="24"/>
    </row>
    <row r="51" spans="2:6" hidden="1" x14ac:dyDescent="0.3">
      <c r="B51" s="22"/>
      <c r="C51" s="23"/>
      <c r="D51" s="60"/>
      <c r="E51" s="24"/>
    </row>
    <row r="52" spans="2:6" hidden="1" x14ac:dyDescent="0.3">
      <c r="B52" s="22"/>
      <c r="C52" s="23"/>
      <c r="D52" s="60"/>
      <c r="E52" s="24"/>
    </row>
    <row r="53" spans="2:6" hidden="1" x14ac:dyDescent="0.3">
      <c r="B53" s="22"/>
      <c r="C53" s="23"/>
      <c r="D53" s="60"/>
      <c r="E53" s="24"/>
    </row>
    <row r="54" spans="2:6" ht="15" hidden="1" thickBot="1" x14ac:dyDescent="0.35">
      <c r="B54" s="1"/>
      <c r="C54" s="25">
        <f>SUM(C44:C53)</f>
        <v>0</v>
      </c>
      <c r="D54" s="11"/>
      <c r="E54" s="25">
        <f>SUM(E44:E53)</f>
        <v>0</v>
      </c>
      <c r="F54" s="1"/>
    </row>
    <row r="55" spans="2:6" ht="15" hidden="1" thickBot="1" x14ac:dyDescent="0.35">
      <c r="B55" s="26"/>
      <c r="C55" s="27"/>
      <c r="D55" s="28"/>
      <c r="E55" s="29"/>
    </row>
    <row r="56" spans="2:6" hidden="1" x14ac:dyDescent="0.3"/>
  </sheetData>
  <sheetProtection algorithmName="SHA-512" hashValue="e0XERJm9x6nZIOY36hF3cfmR4S1G1ODSsqF0DaZzj1+fn8oTV/gqqPzRScMPVydHtYR52IbbePDrp7WmbWPWVw==" saltValue="Oj7qCIGTiGnXwtAfc+LqGA==" spinCount="100000" sheet="1" objects="1" scenarios="1"/>
  <mergeCells count="18">
    <mergeCell ref="E42:E43"/>
    <mergeCell ref="C26:D26"/>
    <mergeCell ref="E26:G26"/>
    <mergeCell ref="C27:D27"/>
    <mergeCell ref="E27:G27"/>
    <mergeCell ref="C28:D28"/>
    <mergeCell ref="E28:G28"/>
    <mergeCell ref="B31:D31"/>
    <mergeCell ref="B32:D32"/>
    <mergeCell ref="B33:C33"/>
    <mergeCell ref="B42:B43"/>
    <mergeCell ref="C42:C43"/>
    <mergeCell ref="C25:D25"/>
    <mergeCell ref="A1:L1"/>
    <mergeCell ref="A2:L2"/>
    <mergeCell ref="B4:K4"/>
    <mergeCell ref="C24:D24"/>
    <mergeCell ref="E24:G24"/>
  </mergeCells>
  <dataValidations count="3">
    <dataValidation type="list" allowBlank="1" showInputMessage="1" showErrorMessage="1" sqref="D7" xr:uid="{56BFA8D9-48A7-404D-BF58-CCDDEB622033}">
      <formula1>"Select,Building,Vehicle, Other Equipments"</formula1>
    </dataValidation>
    <dataValidation type="list" allowBlank="1" showInputMessage="1" showErrorMessage="1" sqref="J7" xr:uid="{C2663E76-B7EA-468C-82DB-3AD78354310C}">
      <formula1>"Select, Monthly, Quarterly, Semi-Annual, Annual"</formula1>
    </dataValidation>
    <dataValidation type="list" allowBlank="1" showInputMessage="1" showErrorMessage="1" sqref="H7" xr:uid="{D8C6449B-94CE-4745-8686-391AD76BED1E}">
      <formula1>"Select,1,2,3,4,5,6,7,8,9,10,11,12,13,14,15,16,17,18,19,20"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56569-590D-40A0-8139-A7E3AC99AAB3}">
  <dimension ref="A1:M56"/>
  <sheetViews>
    <sheetView zoomScale="78" zoomScaleNormal="78" workbookViewId="0">
      <selection activeCell="K58" sqref="K58"/>
    </sheetView>
  </sheetViews>
  <sheetFormatPr defaultColWidth="9.109375" defaultRowHeight="14.4" x14ac:dyDescent="0.3"/>
  <cols>
    <col min="1" max="1" width="5.6640625" bestFit="1" customWidth="1"/>
    <col min="2" max="2" width="16.88671875" customWidth="1"/>
    <col min="3" max="3" width="16.44140625" customWidth="1"/>
    <col min="4" max="4" width="21.109375" customWidth="1"/>
    <col min="5" max="6" width="25.88671875" customWidth="1"/>
    <col min="7" max="7" width="23.6640625" customWidth="1"/>
    <col min="8" max="8" width="15.109375" customWidth="1"/>
    <col min="9" max="9" width="26.5546875" hidden="1" customWidth="1"/>
    <col min="10" max="10" width="23" customWidth="1"/>
    <col min="11" max="11" width="15.33203125" bestFit="1" customWidth="1"/>
    <col min="12" max="12" width="16.33203125" hidden="1" customWidth="1"/>
    <col min="13" max="13" width="14.33203125" bestFit="1" customWidth="1"/>
  </cols>
  <sheetData>
    <row r="1" spans="1:13" ht="21" x14ac:dyDescent="0.4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6" t="s">
        <v>49</v>
      </c>
    </row>
    <row r="2" spans="1:13" ht="2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1" x14ac:dyDescent="0.4">
      <c r="A3" s="53"/>
      <c r="B3" s="57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36.75" customHeight="1" x14ac:dyDescent="0.3">
      <c r="A4" s="1"/>
      <c r="B4" s="68" t="s">
        <v>55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8" x14ac:dyDescent="0.35">
      <c r="A5" s="1"/>
      <c r="C5" s="2"/>
    </row>
    <row r="6" spans="1:13" s="5" customFormat="1" ht="57.6" x14ac:dyDescent="0.3">
      <c r="A6" s="3" t="s">
        <v>1</v>
      </c>
      <c r="B6" s="4" t="s">
        <v>50</v>
      </c>
      <c r="C6" s="4" t="s">
        <v>51</v>
      </c>
      <c r="D6" s="3" t="s">
        <v>52</v>
      </c>
      <c r="E6" s="3" t="s">
        <v>2</v>
      </c>
      <c r="F6" s="3" t="s">
        <v>3</v>
      </c>
      <c r="G6" s="3" t="s">
        <v>4</v>
      </c>
      <c r="H6" s="4" t="s">
        <v>5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6</v>
      </c>
    </row>
    <row r="7" spans="1:13" x14ac:dyDescent="0.3">
      <c r="A7" s="6">
        <v>1</v>
      </c>
      <c r="B7" s="59"/>
      <c r="C7" s="59"/>
      <c r="D7" s="30" t="s">
        <v>48</v>
      </c>
      <c r="E7" s="30"/>
      <c r="F7" s="30"/>
      <c r="G7" s="58"/>
      <c r="H7" s="32" t="s">
        <v>11</v>
      </c>
      <c r="I7" s="33">
        <f>IF(AND(H7&gt;=$B$34,H7&lt;=$C$34),$D$34,IF(AND(H7&gt;=$B$35,H7&lt;=$C$35),$D$35,IF(H7&gt;=$B$36,$D$36,0)))</f>
        <v>0.06</v>
      </c>
      <c r="J7" s="30" t="s">
        <v>53</v>
      </c>
      <c r="K7" s="34"/>
      <c r="L7" s="7" t="str">
        <f>30&amp;" "&amp;"June"&amp;" "&amp;(YEAR(G7)+IF(MONTH(G7)&gt;=7,1,0))</f>
        <v>30 June 1900</v>
      </c>
      <c r="M7" s="62" t="e">
        <f>EDATE(G7,(H7*12))-1</f>
        <v>#VALUE!</v>
      </c>
    </row>
    <row r="8" spans="1:13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3">
      <c r="A9" s="1"/>
    </row>
    <row r="10" spans="1:13" ht="43.2" hidden="1" x14ac:dyDescent="0.3">
      <c r="A10" s="36" t="s">
        <v>12</v>
      </c>
      <c r="B10" s="36" t="s">
        <v>13</v>
      </c>
      <c r="C10" s="36" t="s">
        <v>14</v>
      </c>
      <c r="D10" s="36" t="s">
        <v>15</v>
      </c>
      <c r="E10" s="36" t="s">
        <v>16</v>
      </c>
      <c r="F10" s="37" t="s">
        <v>17</v>
      </c>
      <c r="G10" s="38" t="s">
        <v>7</v>
      </c>
      <c r="H10" s="36" t="s">
        <v>18</v>
      </c>
      <c r="I10" s="36" t="s">
        <v>19</v>
      </c>
      <c r="J10" s="36" t="s">
        <v>20</v>
      </c>
    </row>
    <row r="11" spans="1:13" hidden="1" x14ac:dyDescent="0.3">
      <c r="A11" s="39">
        <v>0</v>
      </c>
      <c r="B11" s="40"/>
      <c r="C11" s="40"/>
      <c r="D11" s="40"/>
      <c r="E11" s="40" t="s">
        <v>21</v>
      </c>
      <c r="F11" s="41"/>
      <c r="G11" s="42" t="s">
        <v>22</v>
      </c>
      <c r="H11" s="43" t="s">
        <v>23</v>
      </c>
      <c r="I11" s="44" t="s">
        <v>24</v>
      </c>
      <c r="J11" s="44" t="s">
        <v>25</v>
      </c>
    </row>
    <row r="12" spans="1:13" hidden="1" x14ac:dyDescent="0.3">
      <c r="A12" s="39">
        <v>1</v>
      </c>
      <c r="B12" s="45">
        <f>G7</f>
        <v>0</v>
      </c>
      <c r="C12" s="45" t="str">
        <f>L7</f>
        <v>30 June 1900</v>
      </c>
      <c r="D12" s="46">
        <f>ROUNDUP(YEARFRAC(C12,B12),2)</f>
        <v>0.5</v>
      </c>
      <c r="E12" s="47">
        <f>E54</f>
        <v>0</v>
      </c>
      <c r="F12" s="61">
        <f>K7*D12</f>
        <v>0</v>
      </c>
      <c r="G12" s="48">
        <f>I7*E12*D12</f>
        <v>0</v>
      </c>
      <c r="H12" s="49">
        <f>E12-F12+G12</f>
        <v>0</v>
      </c>
      <c r="I12" s="50" t="e">
        <f>$E$12*D12/$H$7</f>
        <v>#VALUE!</v>
      </c>
      <c r="J12" s="50" t="e">
        <f>E12-I12</f>
        <v>#VALUE!</v>
      </c>
      <c r="L12" s="8"/>
    </row>
    <row r="13" spans="1:13" hidden="1" x14ac:dyDescent="0.3">
      <c r="A13" s="39">
        <v>2</v>
      </c>
      <c r="B13" s="45">
        <f>C12+1</f>
        <v>183</v>
      </c>
      <c r="C13" s="45">
        <f>EDATE(B13,12)-1</f>
        <v>547</v>
      </c>
      <c r="D13" s="46">
        <f>ROUNDUP(YEARFRAC(C13,B13),2)</f>
        <v>1</v>
      </c>
      <c r="E13" s="51">
        <f>H12</f>
        <v>0</v>
      </c>
      <c r="F13" s="50">
        <f>$K$7*D13</f>
        <v>0</v>
      </c>
      <c r="G13" s="48">
        <f>$I$7*E13*D13</f>
        <v>0</v>
      </c>
      <c r="H13" s="49">
        <f>E13-F13+G13</f>
        <v>0</v>
      </c>
      <c r="I13" s="50" t="e">
        <f>$E$12*D13/$H$7</f>
        <v>#VALUE!</v>
      </c>
      <c r="J13" s="50" t="e">
        <f>J12-I13</f>
        <v>#VALUE!</v>
      </c>
      <c r="L13" s="9"/>
    </row>
    <row r="14" spans="1:13" hidden="1" x14ac:dyDescent="0.3">
      <c r="A14" s="39">
        <v>3</v>
      </c>
      <c r="B14" s="45">
        <f t="shared" ref="B14:B15" si="0">C13+1</f>
        <v>548</v>
      </c>
      <c r="C14" s="45">
        <f>EDATE(B14,12)-1</f>
        <v>912</v>
      </c>
      <c r="D14" s="46">
        <f t="shared" ref="D14:D15" si="1">ROUNDUP(YEARFRAC(C14,B14),2)</f>
        <v>1</v>
      </c>
      <c r="E14" s="51">
        <f>H13</f>
        <v>0</v>
      </c>
      <c r="F14" s="50">
        <f>$K$7*D14</f>
        <v>0</v>
      </c>
      <c r="G14" s="48">
        <f>$I$7*E14*D14</f>
        <v>0</v>
      </c>
      <c r="H14" s="49">
        <f>E14-F14+G14</f>
        <v>0</v>
      </c>
      <c r="I14" s="50" t="e">
        <f>$E$12*D14/$H$7</f>
        <v>#VALUE!</v>
      </c>
      <c r="J14" s="50" t="e">
        <f t="shared" ref="J14:J15" si="2">J13-I14</f>
        <v>#VALUE!</v>
      </c>
    </row>
    <row r="15" spans="1:13" hidden="1" x14ac:dyDescent="0.3">
      <c r="A15" s="39">
        <v>4</v>
      </c>
      <c r="B15" s="45">
        <f t="shared" si="0"/>
        <v>913</v>
      </c>
      <c r="C15" s="45" t="e">
        <f>M7</f>
        <v>#VALUE!</v>
      </c>
      <c r="D15" s="46" t="e">
        <f t="shared" si="1"/>
        <v>#VALUE!</v>
      </c>
      <c r="E15" s="51">
        <f>H14</f>
        <v>0</v>
      </c>
      <c r="F15" s="50" t="e">
        <f>$K$7*D15</f>
        <v>#VALUE!</v>
      </c>
      <c r="G15" s="48">
        <f>$I$7*E15</f>
        <v>0</v>
      </c>
      <c r="H15" s="49" t="e">
        <f>E15-F15+G15</f>
        <v>#VALUE!</v>
      </c>
      <c r="I15" s="50" t="e">
        <f>$E$12*D15/$H$7</f>
        <v>#VALUE!</v>
      </c>
      <c r="J15" s="50" t="e">
        <f t="shared" si="2"/>
        <v>#VALUE!</v>
      </c>
    </row>
    <row r="16" spans="1:13" hidden="1" x14ac:dyDescent="0.3">
      <c r="A16" s="39">
        <v>5</v>
      </c>
      <c r="B16" s="45"/>
      <c r="C16" s="45"/>
      <c r="D16" s="46"/>
      <c r="E16" s="51"/>
      <c r="F16" s="50"/>
      <c r="G16" s="48"/>
      <c r="H16" s="49"/>
      <c r="I16" s="50"/>
      <c r="J16" s="50"/>
    </row>
    <row r="17" spans="1:10" hidden="1" x14ac:dyDescent="0.3">
      <c r="A17" s="39">
        <v>6</v>
      </c>
      <c r="B17" s="45"/>
      <c r="C17" s="45"/>
      <c r="D17" s="46"/>
      <c r="E17" s="51"/>
      <c r="F17" s="50"/>
      <c r="G17" s="48"/>
      <c r="H17" s="49"/>
      <c r="I17" s="50"/>
      <c r="J17" s="50"/>
    </row>
    <row r="18" spans="1:10" hidden="1" x14ac:dyDescent="0.3">
      <c r="A18" s="52">
        <v>7</v>
      </c>
      <c r="B18" s="45"/>
      <c r="C18" s="45"/>
      <c r="D18" s="46"/>
      <c r="E18" s="51"/>
      <c r="F18" s="50"/>
      <c r="G18" s="48"/>
      <c r="H18" s="49"/>
      <c r="I18" s="50"/>
      <c r="J18" s="50"/>
    </row>
    <row r="19" spans="1:10" hidden="1" x14ac:dyDescent="0.3">
      <c r="A19" s="39">
        <v>8</v>
      </c>
      <c r="B19" s="45"/>
      <c r="C19" s="45"/>
      <c r="D19" s="46"/>
      <c r="E19" s="51"/>
      <c r="F19" s="50"/>
      <c r="G19" s="48"/>
      <c r="H19" s="49"/>
      <c r="I19" s="50"/>
      <c r="J19" s="50"/>
    </row>
    <row r="20" spans="1:10" hidden="1" x14ac:dyDescent="0.3">
      <c r="A20" s="39">
        <v>9</v>
      </c>
      <c r="B20" s="45"/>
      <c r="C20" s="45"/>
      <c r="D20" s="46"/>
      <c r="E20" s="51"/>
      <c r="F20" s="50"/>
      <c r="G20" s="48"/>
      <c r="H20" s="49"/>
      <c r="I20" s="50"/>
      <c r="J20" s="50"/>
    </row>
    <row r="21" spans="1:10" hidden="1" x14ac:dyDescent="0.3">
      <c r="A21" s="39">
        <v>10</v>
      </c>
      <c r="B21" s="45"/>
      <c r="C21" s="45"/>
      <c r="D21" s="46"/>
      <c r="E21" s="51"/>
      <c r="F21" s="50"/>
      <c r="G21" s="48"/>
      <c r="H21" s="49"/>
      <c r="I21" s="50"/>
      <c r="J21" s="50"/>
    </row>
    <row r="22" spans="1:10" hidden="1" x14ac:dyDescent="0.3">
      <c r="A22" s="39">
        <v>11</v>
      </c>
      <c r="B22" s="45"/>
      <c r="C22" s="45"/>
      <c r="D22" s="46"/>
      <c r="E22" s="51"/>
      <c r="F22" s="50"/>
      <c r="G22" s="48"/>
      <c r="H22" s="49"/>
      <c r="I22" s="50"/>
      <c r="J22" s="50"/>
    </row>
    <row r="23" spans="1:10" hidden="1" x14ac:dyDescent="0.3">
      <c r="A23" s="1"/>
    </row>
    <row r="24" spans="1:10" hidden="1" x14ac:dyDescent="0.3">
      <c r="A24" s="10"/>
      <c r="B24" s="12" t="s">
        <v>21</v>
      </c>
      <c r="C24" s="63" t="s">
        <v>26</v>
      </c>
      <c r="D24" s="63"/>
      <c r="E24" s="69" t="s">
        <v>27</v>
      </c>
      <c r="F24" s="70"/>
      <c r="G24" s="71"/>
      <c r="H24" s="11"/>
      <c r="I24" s="11"/>
    </row>
    <row r="25" spans="1:10" hidden="1" x14ac:dyDescent="0.3">
      <c r="A25" s="10"/>
      <c r="B25" s="12" t="s">
        <v>22</v>
      </c>
      <c r="C25" s="63" t="s">
        <v>28</v>
      </c>
      <c r="D25" s="63"/>
      <c r="E25" s="55" t="s">
        <v>29</v>
      </c>
      <c r="F25" s="55"/>
      <c r="G25" s="55"/>
    </row>
    <row r="26" spans="1:10" hidden="1" x14ac:dyDescent="0.3">
      <c r="A26" s="10"/>
      <c r="B26" s="12" t="s">
        <v>23</v>
      </c>
      <c r="C26" s="63" t="s">
        <v>30</v>
      </c>
      <c r="D26" s="63"/>
      <c r="E26" s="74" t="s">
        <v>31</v>
      </c>
      <c r="F26" s="75"/>
      <c r="G26" s="76"/>
    </row>
    <row r="27" spans="1:10" ht="18.75" hidden="1" customHeight="1" x14ac:dyDescent="0.35">
      <c r="A27" s="13"/>
      <c r="B27" s="12" t="s">
        <v>24</v>
      </c>
      <c r="C27" s="63" t="s">
        <v>32</v>
      </c>
      <c r="D27" s="63"/>
      <c r="E27" s="69" t="s">
        <v>33</v>
      </c>
      <c r="F27" s="70"/>
      <c r="G27" s="71"/>
    </row>
    <row r="28" spans="1:10" ht="18" hidden="1" x14ac:dyDescent="0.35">
      <c r="A28" s="13"/>
      <c r="B28" s="12" t="s">
        <v>25</v>
      </c>
      <c r="C28" s="63" t="s">
        <v>34</v>
      </c>
      <c r="D28" s="63"/>
      <c r="E28" s="69" t="s">
        <v>35</v>
      </c>
      <c r="F28" s="70"/>
      <c r="G28" s="71"/>
    </row>
    <row r="29" spans="1:10" ht="15.75" hidden="1" customHeight="1" x14ac:dyDescent="0.3"/>
    <row r="30" spans="1:10" hidden="1" x14ac:dyDescent="0.3"/>
    <row r="31" spans="1:10" hidden="1" x14ac:dyDescent="0.3">
      <c r="B31" s="77" t="s">
        <v>36</v>
      </c>
      <c r="C31" s="78"/>
      <c r="D31" s="79"/>
    </row>
    <row r="32" spans="1:10" hidden="1" x14ac:dyDescent="0.3">
      <c r="B32" s="80" t="s">
        <v>37</v>
      </c>
      <c r="C32" s="81"/>
      <c r="D32" s="82"/>
    </row>
    <row r="33" spans="2:5" hidden="1" x14ac:dyDescent="0.3">
      <c r="B33" s="83" t="s">
        <v>38</v>
      </c>
      <c r="C33" s="84"/>
      <c r="D33" s="14" t="s">
        <v>39</v>
      </c>
    </row>
    <row r="34" spans="2:5" hidden="1" x14ac:dyDescent="0.3">
      <c r="B34" s="15">
        <v>2</v>
      </c>
      <c r="C34" s="15">
        <v>5</v>
      </c>
      <c r="D34" s="16">
        <v>0.05</v>
      </c>
    </row>
    <row r="35" spans="2:5" hidden="1" x14ac:dyDescent="0.3">
      <c r="B35" s="17">
        <v>6</v>
      </c>
      <c r="C35" s="17">
        <v>10</v>
      </c>
      <c r="D35" s="18">
        <v>5.5E-2</v>
      </c>
    </row>
    <row r="36" spans="2:5" hidden="1" x14ac:dyDescent="0.3">
      <c r="B36" s="17">
        <v>11</v>
      </c>
      <c r="C36" s="17" t="s">
        <v>40</v>
      </c>
      <c r="D36" s="16">
        <v>0.06</v>
      </c>
    </row>
    <row r="37" spans="2:5" hidden="1" x14ac:dyDescent="0.3"/>
    <row r="38" spans="2:5" hidden="1" x14ac:dyDescent="0.3"/>
    <row r="39" spans="2:5" hidden="1" x14ac:dyDescent="0.3"/>
    <row r="40" spans="2:5" hidden="1" x14ac:dyDescent="0.3">
      <c r="B40" s="19" t="s">
        <v>41</v>
      </c>
      <c r="C40" s="10"/>
      <c r="D40" s="11"/>
      <c r="E40" s="11"/>
    </row>
    <row r="41" spans="2:5" hidden="1" x14ac:dyDescent="0.3">
      <c r="B41" s="10"/>
      <c r="C41" s="10"/>
      <c r="D41" s="11"/>
      <c r="E41" s="11"/>
    </row>
    <row r="42" spans="2:5" hidden="1" x14ac:dyDescent="0.3">
      <c r="B42" s="72" t="s">
        <v>12</v>
      </c>
      <c r="C42" s="85" t="s">
        <v>42</v>
      </c>
      <c r="D42" s="20" t="s">
        <v>43</v>
      </c>
      <c r="E42" s="72" t="s">
        <v>44</v>
      </c>
    </row>
    <row r="43" spans="2:5" ht="27" hidden="1" customHeight="1" x14ac:dyDescent="0.3">
      <c r="B43" s="73"/>
      <c r="C43" s="86"/>
      <c r="D43" s="21">
        <f>I7</f>
        <v>0.06</v>
      </c>
      <c r="E43" s="73"/>
    </row>
    <row r="44" spans="2:5" hidden="1" x14ac:dyDescent="0.3">
      <c r="B44" s="22" t="s">
        <v>45</v>
      </c>
      <c r="C44" s="23">
        <f t="shared" ref="C44:C46" si="3">$K$7</f>
        <v>0</v>
      </c>
      <c r="D44" s="60">
        <f>1/(1+$D$43)</f>
        <v>0.94339622641509424</v>
      </c>
      <c r="E44" s="24">
        <f t="shared" ref="E44:E46" si="4">D44*C44</f>
        <v>0</v>
      </c>
    </row>
    <row r="45" spans="2:5" hidden="1" x14ac:dyDescent="0.3">
      <c r="B45" s="22" t="s">
        <v>46</v>
      </c>
      <c r="C45" s="23">
        <f t="shared" si="3"/>
        <v>0</v>
      </c>
      <c r="D45" s="60">
        <f>1/(1+$D$43)^2</f>
        <v>0.88999644001423983</v>
      </c>
      <c r="E45" s="24">
        <f t="shared" si="4"/>
        <v>0</v>
      </c>
    </row>
    <row r="46" spans="2:5" hidden="1" x14ac:dyDescent="0.3">
      <c r="B46" s="22" t="s">
        <v>47</v>
      </c>
      <c r="C46" s="23">
        <f t="shared" si="3"/>
        <v>0</v>
      </c>
      <c r="D46" s="60">
        <f>1/(1+$D$43)^3</f>
        <v>0.8396192830323016</v>
      </c>
      <c r="E46" s="24">
        <f t="shared" si="4"/>
        <v>0</v>
      </c>
    </row>
    <row r="47" spans="2:5" hidden="1" x14ac:dyDescent="0.3">
      <c r="B47" s="22"/>
      <c r="C47" s="23"/>
      <c r="D47" s="60"/>
      <c r="E47" s="24"/>
    </row>
    <row r="48" spans="2:5" hidden="1" x14ac:dyDescent="0.3">
      <c r="B48" s="22"/>
      <c r="C48" s="23"/>
      <c r="D48" s="60"/>
      <c r="E48" s="24"/>
    </row>
    <row r="49" spans="2:6" hidden="1" x14ac:dyDescent="0.3">
      <c r="B49" s="22"/>
      <c r="C49" s="23"/>
      <c r="D49" s="60"/>
      <c r="E49" s="24"/>
    </row>
    <row r="50" spans="2:6" hidden="1" x14ac:dyDescent="0.3">
      <c r="B50" s="22"/>
      <c r="C50" s="23"/>
      <c r="D50" s="60"/>
      <c r="E50" s="24"/>
    </row>
    <row r="51" spans="2:6" hidden="1" x14ac:dyDescent="0.3">
      <c r="B51" s="22"/>
      <c r="C51" s="23"/>
      <c r="D51" s="60"/>
      <c r="E51" s="24"/>
    </row>
    <row r="52" spans="2:6" hidden="1" x14ac:dyDescent="0.3">
      <c r="B52" s="22"/>
      <c r="C52" s="23"/>
      <c r="D52" s="60"/>
      <c r="E52" s="24"/>
    </row>
    <row r="53" spans="2:6" hidden="1" x14ac:dyDescent="0.3">
      <c r="B53" s="22"/>
      <c r="C53" s="23"/>
      <c r="D53" s="60"/>
      <c r="E53" s="24"/>
    </row>
    <row r="54" spans="2:6" ht="15" hidden="1" thickBot="1" x14ac:dyDescent="0.35">
      <c r="B54" s="1"/>
      <c r="C54" s="25">
        <f>SUM(C44:C53)</f>
        <v>0</v>
      </c>
      <c r="D54" s="11"/>
      <c r="E54" s="25">
        <f>SUM(E44:E53)</f>
        <v>0</v>
      </c>
      <c r="F54" s="1"/>
    </row>
    <row r="55" spans="2:6" ht="15" hidden="1" thickBot="1" x14ac:dyDescent="0.35">
      <c r="B55" s="26"/>
      <c r="C55" s="27"/>
      <c r="D55" s="28"/>
      <c r="E55" s="29"/>
    </row>
    <row r="56" spans="2:6" hidden="1" x14ac:dyDescent="0.3"/>
  </sheetData>
  <sheetProtection algorithmName="SHA-512" hashValue="dNnNkcDzn4Pv7/oKeSJiUlKHwz08NqanDaEpcokKfuVwy8l6PCoKDSpSLe0WMeR7STXYNBNEH2N5hy7jEpjF9w==" saltValue="Tx57OWunwCyKhZZkS5LGIg==" spinCount="100000" sheet="1" objects="1" scenarios="1"/>
  <mergeCells count="18">
    <mergeCell ref="E42:E43"/>
    <mergeCell ref="C26:D26"/>
    <mergeCell ref="E26:G26"/>
    <mergeCell ref="C27:D27"/>
    <mergeCell ref="E27:G27"/>
    <mergeCell ref="C28:D28"/>
    <mergeCell ref="E28:G28"/>
    <mergeCell ref="B31:D31"/>
    <mergeCell ref="B32:D32"/>
    <mergeCell ref="B33:C33"/>
    <mergeCell ref="B42:B43"/>
    <mergeCell ref="C42:C43"/>
    <mergeCell ref="C25:D25"/>
    <mergeCell ref="A1:L1"/>
    <mergeCell ref="A2:L2"/>
    <mergeCell ref="B4:K4"/>
    <mergeCell ref="C24:D24"/>
    <mergeCell ref="E24:G24"/>
  </mergeCells>
  <dataValidations count="3">
    <dataValidation type="list" allowBlank="1" showInputMessage="1" showErrorMessage="1" sqref="H7" xr:uid="{BB7A428A-98BC-4EF9-96A0-28E4C2313F13}">
      <formula1>"Select,1,2,3,4,5,6,7,8,9,10,11,12,13,14,15,16,17,18,19,20"</formula1>
    </dataValidation>
    <dataValidation type="list" allowBlank="1" showInputMessage="1" showErrorMessage="1" sqref="J7" xr:uid="{C3DBE9DA-94CB-4F27-A7B3-B95B4F71E260}">
      <formula1>"Select, Monthly, Quarterly, Semi-Annual, Annual"</formula1>
    </dataValidation>
    <dataValidation type="list" allowBlank="1" showInputMessage="1" showErrorMessage="1" sqref="D7" xr:uid="{4CA3406E-F169-4AF4-A1C2-48D4D9936128}">
      <formula1>"Select,Building,Vehicle, Other Equipments"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1372-C6F1-464B-884D-A111A46C5C4B}">
  <dimension ref="A1:M56"/>
  <sheetViews>
    <sheetView tabSelected="1" zoomScale="78" zoomScaleNormal="78" workbookViewId="0">
      <selection activeCell="M7" sqref="M7"/>
    </sheetView>
  </sheetViews>
  <sheetFormatPr defaultColWidth="9.109375" defaultRowHeight="14.4" x14ac:dyDescent="0.3"/>
  <cols>
    <col min="1" max="1" width="5.6640625" bestFit="1" customWidth="1"/>
    <col min="2" max="2" width="16.88671875" customWidth="1"/>
    <col min="3" max="3" width="16.44140625" customWidth="1"/>
    <col min="4" max="4" width="21.109375" customWidth="1"/>
    <col min="5" max="6" width="25.88671875" customWidth="1"/>
    <col min="7" max="7" width="23.6640625" customWidth="1"/>
    <col min="8" max="8" width="15.109375" customWidth="1"/>
    <col min="9" max="9" width="26.5546875" hidden="1" customWidth="1"/>
    <col min="10" max="10" width="23" customWidth="1"/>
    <col min="11" max="11" width="15.33203125" bestFit="1" customWidth="1"/>
    <col min="12" max="12" width="16.33203125" hidden="1" customWidth="1"/>
    <col min="13" max="13" width="14.33203125" bestFit="1" customWidth="1"/>
  </cols>
  <sheetData>
    <row r="1" spans="1:13" ht="21" x14ac:dyDescent="0.4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6" t="s">
        <v>49</v>
      </c>
    </row>
    <row r="2" spans="1:13" ht="2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1" x14ac:dyDescent="0.4">
      <c r="A3" s="53"/>
      <c r="B3" s="57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36.75" customHeight="1" x14ac:dyDescent="0.3">
      <c r="A4" s="1"/>
      <c r="B4" s="68" t="s">
        <v>55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8" x14ac:dyDescent="0.35">
      <c r="A5" s="1"/>
      <c r="C5" s="2"/>
    </row>
    <row r="6" spans="1:13" s="5" customFormat="1" ht="57.6" x14ac:dyDescent="0.3">
      <c r="A6" s="3" t="s">
        <v>1</v>
      </c>
      <c r="B6" s="4" t="s">
        <v>50</v>
      </c>
      <c r="C6" s="4" t="s">
        <v>51</v>
      </c>
      <c r="D6" s="3" t="s">
        <v>52</v>
      </c>
      <c r="E6" s="3" t="s">
        <v>2</v>
      </c>
      <c r="F6" s="3" t="s">
        <v>3</v>
      </c>
      <c r="G6" s="3" t="s">
        <v>4</v>
      </c>
      <c r="H6" s="4" t="s">
        <v>5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6</v>
      </c>
    </row>
    <row r="7" spans="1:13" x14ac:dyDescent="0.3">
      <c r="A7" s="6">
        <v>1</v>
      </c>
      <c r="B7" s="59"/>
      <c r="C7" s="59"/>
      <c r="D7" s="30" t="s">
        <v>48</v>
      </c>
      <c r="E7" s="30"/>
      <c r="F7" s="30"/>
      <c r="G7" s="58"/>
      <c r="H7" s="32" t="s">
        <v>11</v>
      </c>
      <c r="I7" s="33">
        <f>IF(AND(H7&gt;=$B$34,H7&lt;=$C$34),$D$34,IF(AND(H7&gt;=$B$35,H7&lt;=$C$35),$D$35,IF(H7&gt;=$B$36,$D$36,0)))</f>
        <v>0.06</v>
      </c>
      <c r="J7" s="30" t="s">
        <v>53</v>
      </c>
      <c r="K7" s="34"/>
      <c r="L7" s="7" t="str">
        <f>30&amp;" "&amp;"June"&amp;" "&amp;(YEAR(G7)+IF(MONTH(G7)&gt;=7,1,0))</f>
        <v>30 June 1900</v>
      </c>
      <c r="M7" s="62" t="e">
        <f>EDATE(G7,(H7*12))-1</f>
        <v>#VALUE!</v>
      </c>
    </row>
    <row r="8" spans="1:13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3">
      <c r="A9" s="1"/>
    </row>
    <row r="10" spans="1:13" ht="43.2" hidden="1" x14ac:dyDescent="0.3">
      <c r="A10" s="36" t="s">
        <v>12</v>
      </c>
      <c r="B10" s="36" t="s">
        <v>13</v>
      </c>
      <c r="C10" s="36" t="s">
        <v>14</v>
      </c>
      <c r="D10" s="36" t="s">
        <v>15</v>
      </c>
      <c r="E10" s="36" t="s">
        <v>16</v>
      </c>
      <c r="F10" s="37" t="s">
        <v>17</v>
      </c>
      <c r="G10" s="38" t="s">
        <v>7</v>
      </c>
      <c r="H10" s="36" t="s">
        <v>18</v>
      </c>
      <c r="I10" s="36" t="s">
        <v>19</v>
      </c>
      <c r="J10" s="36" t="s">
        <v>20</v>
      </c>
    </row>
    <row r="11" spans="1:13" hidden="1" x14ac:dyDescent="0.3">
      <c r="A11" s="39">
        <v>0</v>
      </c>
      <c r="B11" s="40"/>
      <c r="C11" s="40"/>
      <c r="D11" s="40"/>
      <c r="E11" s="40" t="s">
        <v>21</v>
      </c>
      <c r="F11" s="41"/>
      <c r="G11" s="42" t="s">
        <v>22</v>
      </c>
      <c r="H11" s="43" t="s">
        <v>23</v>
      </c>
      <c r="I11" s="44" t="s">
        <v>24</v>
      </c>
      <c r="J11" s="44" t="s">
        <v>25</v>
      </c>
    </row>
    <row r="12" spans="1:13" hidden="1" x14ac:dyDescent="0.3">
      <c r="A12" s="39">
        <v>1</v>
      </c>
      <c r="B12" s="45">
        <f>G7</f>
        <v>0</v>
      </c>
      <c r="C12" s="45" t="str">
        <f>L7</f>
        <v>30 June 1900</v>
      </c>
      <c r="D12" s="46">
        <f>ROUNDUP(YEARFRAC(C12,B12),2)</f>
        <v>0.5</v>
      </c>
      <c r="E12" s="47">
        <f>E54</f>
        <v>0</v>
      </c>
      <c r="F12" s="61">
        <f>K7*D12</f>
        <v>0</v>
      </c>
      <c r="G12" s="48">
        <f>I7*E12*D12</f>
        <v>0</v>
      </c>
      <c r="H12" s="49">
        <f>E12-F12+G12</f>
        <v>0</v>
      </c>
      <c r="I12" s="50" t="e">
        <f>$E$12*D12/$H$7</f>
        <v>#VALUE!</v>
      </c>
      <c r="J12" s="50" t="e">
        <f>E12-I12</f>
        <v>#VALUE!</v>
      </c>
      <c r="L12" s="8"/>
    </row>
    <row r="13" spans="1:13" hidden="1" x14ac:dyDescent="0.3">
      <c r="A13" s="39">
        <v>2</v>
      </c>
      <c r="B13" s="45">
        <f>C12+1</f>
        <v>183</v>
      </c>
      <c r="C13" s="45">
        <f>EDATE(B13,12)-1</f>
        <v>547</v>
      </c>
      <c r="D13" s="46">
        <f>ROUNDUP(YEARFRAC(C13,B13),2)</f>
        <v>1</v>
      </c>
      <c r="E13" s="51">
        <f>H12</f>
        <v>0</v>
      </c>
      <c r="F13" s="50">
        <f>$K$7*D13</f>
        <v>0</v>
      </c>
      <c r="G13" s="48">
        <f>$I$7*E13*D13</f>
        <v>0</v>
      </c>
      <c r="H13" s="49">
        <f>E13-F13+G13</f>
        <v>0</v>
      </c>
      <c r="I13" s="50" t="e">
        <f>$E$12*D13/$H$7</f>
        <v>#VALUE!</v>
      </c>
      <c r="J13" s="50" t="e">
        <f>J12-I13</f>
        <v>#VALUE!</v>
      </c>
      <c r="L13" s="9"/>
    </row>
    <row r="14" spans="1:13" hidden="1" x14ac:dyDescent="0.3">
      <c r="A14" s="39">
        <v>3</v>
      </c>
      <c r="B14" s="45">
        <f t="shared" ref="B14:B15" si="0">C13+1</f>
        <v>548</v>
      </c>
      <c r="C14" s="45">
        <f>EDATE(B14,12)-1</f>
        <v>912</v>
      </c>
      <c r="D14" s="46">
        <f t="shared" ref="D14:D15" si="1">ROUNDUP(YEARFRAC(C14,B14),2)</f>
        <v>1</v>
      </c>
      <c r="E14" s="51">
        <f>H13</f>
        <v>0</v>
      </c>
      <c r="F14" s="50">
        <f>$K$7*D14</f>
        <v>0</v>
      </c>
      <c r="G14" s="48">
        <f>$I$7*E14*D14</f>
        <v>0</v>
      </c>
      <c r="H14" s="49">
        <f>E14-F14+G14</f>
        <v>0</v>
      </c>
      <c r="I14" s="50" t="e">
        <f>$E$12*D14/$H$7</f>
        <v>#VALUE!</v>
      </c>
      <c r="J14" s="50" t="e">
        <f t="shared" ref="J14:J15" si="2">J13-I14</f>
        <v>#VALUE!</v>
      </c>
    </row>
    <row r="15" spans="1:13" hidden="1" x14ac:dyDescent="0.3">
      <c r="A15" s="39">
        <v>4</v>
      </c>
      <c r="B15" s="45">
        <f t="shared" si="0"/>
        <v>913</v>
      </c>
      <c r="C15" s="45" t="e">
        <f>M7</f>
        <v>#VALUE!</v>
      </c>
      <c r="D15" s="46" t="e">
        <f t="shared" si="1"/>
        <v>#VALUE!</v>
      </c>
      <c r="E15" s="51">
        <f>H14</f>
        <v>0</v>
      </c>
      <c r="F15" s="50" t="e">
        <f>$K$7*D15</f>
        <v>#VALUE!</v>
      </c>
      <c r="G15" s="48">
        <f>$I$7*E15</f>
        <v>0</v>
      </c>
      <c r="H15" s="49" t="e">
        <f>E15-F15+G15</f>
        <v>#VALUE!</v>
      </c>
      <c r="I15" s="50" t="e">
        <f>$E$12*D15/$H$7</f>
        <v>#VALUE!</v>
      </c>
      <c r="J15" s="50" t="e">
        <f t="shared" si="2"/>
        <v>#VALUE!</v>
      </c>
    </row>
    <row r="16" spans="1:13" hidden="1" x14ac:dyDescent="0.3">
      <c r="A16" s="39">
        <v>5</v>
      </c>
      <c r="B16" s="45"/>
      <c r="C16" s="45"/>
      <c r="D16" s="46"/>
      <c r="E16" s="51"/>
      <c r="F16" s="50"/>
      <c r="G16" s="48"/>
      <c r="H16" s="49"/>
      <c r="I16" s="50"/>
      <c r="J16" s="50"/>
    </row>
    <row r="17" spans="1:10" hidden="1" x14ac:dyDescent="0.3">
      <c r="A17" s="39">
        <v>6</v>
      </c>
      <c r="B17" s="45"/>
      <c r="C17" s="45"/>
      <c r="D17" s="46"/>
      <c r="E17" s="51"/>
      <c r="F17" s="50"/>
      <c r="G17" s="48"/>
      <c r="H17" s="49"/>
      <c r="I17" s="50"/>
      <c r="J17" s="50"/>
    </row>
    <row r="18" spans="1:10" hidden="1" x14ac:dyDescent="0.3">
      <c r="A18" s="52">
        <v>7</v>
      </c>
      <c r="B18" s="45"/>
      <c r="C18" s="45"/>
      <c r="D18" s="46"/>
      <c r="E18" s="51"/>
      <c r="F18" s="50"/>
      <c r="G18" s="48"/>
      <c r="H18" s="49"/>
      <c r="I18" s="50"/>
      <c r="J18" s="50"/>
    </row>
    <row r="19" spans="1:10" hidden="1" x14ac:dyDescent="0.3">
      <c r="A19" s="39">
        <v>8</v>
      </c>
      <c r="B19" s="45"/>
      <c r="C19" s="45"/>
      <c r="D19" s="46"/>
      <c r="E19" s="51"/>
      <c r="F19" s="50"/>
      <c r="G19" s="48"/>
      <c r="H19" s="49"/>
      <c r="I19" s="50"/>
      <c r="J19" s="50"/>
    </row>
    <row r="20" spans="1:10" hidden="1" x14ac:dyDescent="0.3">
      <c r="A20" s="39">
        <v>9</v>
      </c>
      <c r="B20" s="45"/>
      <c r="C20" s="45"/>
      <c r="D20" s="46"/>
      <c r="E20" s="51"/>
      <c r="F20" s="50"/>
      <c r="G20" s="48"/>
      <c r="H20" s="49"/>
      <c r="I20" s="50"/>
      <c r="J20" s="50"/>
    </row>
    <row r="21" spans="1:10" hidden="1" x14ac:dyDescent="0.3">
      <c r="A21" s="39">
        <v>10</v>
      </c>
      <c r="B21" s="45"/>
      <c r="C21" s="45"/>
      <c r="D21" s="46"/>
      <c r="E21" s="51"/>
      <c r="F21" s="50"/>
      <c r="G21" s="48"/>
      <c r="H21" s="49"/>
      <c r="I21" s="50"/>
      <c r="J21" s="50"/>
    </row>
    <row r="22" spans="1:10" hidden="1" x14ac:dyDescent="0.3">
      <c r="A22" s="39">
        <v>11</v>
      </c>
      <c r="B22" s="45"/>
      <c r="C22" s="45"/>
      <c r="D22" s="46"/>
      <c r="E22" s="51"/>
      <c r="F22" s="50"/>
      <c r="G22" s="48"/>
      <c r="H22" s="49"/>
      <c r="I22" s="50"/>
      <c r="J22" s="50"/>
    </row>
    <row r="23" spans="1:10" hidden="1" x14ac:dyDescent="0.3">
      <c r="A23" s="1"/>
    </row>
    <row r="24" spans="1:10" hidden="1" x14ac:dyDescent="0.3">
      <c r="A24" s="10"/>
      <c r="B24" s="12" t="s">
        <v>21</v>
      </c>
      <c r="C24" s="63" t="s">
        <v>26</v>
      </c>
      <c r="D24" s="63"/>
      <c r="E24" s="69" t="s">
        <v>27</v>
      </c>
      <c r="F24" s="70"/>
      <c r="G24" s="71"/>
      <c r="H24" s="11"/>
      <c r="I24" s="11"/>
    </row>
    <row r="25" spans="1:10" hidden="1" x14ac:dyDescent="0.3">
      <c r="A25" s="10"/>
      <c r="B25" s="12" t="s">
        <v>22</v>
      </c>
      <c r="C25" s="63" t="s">
        <v>28</v>
      </c>
      <c r="D25" s="63"/>
      <c r="E25" s="55" t="s">
        <v>29</v>
      </c>
      <c r="F25" s="55"/>
      <c r="G25" s="55"/>
    </row>
    <row r="26" spans="1:10" hidden="1" x14ac:dyDescent="0.3">
      <c r="A26" s="10"/>
      <c r="B26" s="12" t="s">
        <v>23</v>
      </c>
      <c r="C26" s="63" t="s">
        <v>30</v>
      </c>
      <c r="D26" s="63"/>
      <c r="E26" s="74" t="s">
        <v>31</v>
      </c>
      <c r="F26" s="75"/>
      <c r="G26" s="76"/>
    </row>
    <row r="27" spans="1:10" ht="18.75" hidden="1" customHeight="1" x14ac:dyDescent="0.35">
      <c r="A27" s="13"/>
      <c r="B27" s="12" t="s">
        <v>24</v>
      </c>
      <c r="C27" s="63" t="s">
        <v>32</v>
      </c>
      <c r="D27" s="63"/>
      <c r="E27" s="69" t="s">
        <v>33</v>
      </c>
      <c r="F27" s="70"/>
      <c r="G27" s="71"/>
    </row>
    <row r="28" spans="1:10" ht="18" hidden="1" x14ac:dyDescent="0.35">
      <c r="A28" s="13"/>
      <c r="B28" s="12" t="s">
        <v>25</v>
      </c>
      <c r="C28" s="63" t="s">
        <v>34</v>
      </c>
      <c r="D28" s="63"/>
      <c r="E28" s="69" t="s">
        <v>35</v>
      </c>
      <c r="F28" s="70"/>
      <c r="G28" s="71"/>
    </row>
    <row r="29" spans="1:10" ht="15.75" hidden="1" customHeight="1" x14ac:dyDescent="0.3"/>
    <row r="30" spans="1:10" hidden="1" x14ac:dyDescent="0.3"/>
    <row r="31" spans="1:10" hidden="1" x14ac:dyDescent="0.3">
      <c r="B31" s="77" t="s">
        <v>36</v>
      </c>
      <c r="C31" s="78"/>
      <c r="D31" s="79"/>
    </row>
    <row r="32" spans="1:10" hidden="1" x14ac:dyDescent="0.3">
      <c r="B32" s="80" t="s">
        <v>37</v>
      </c>
      <c r="C32" s="81"/>
      <c r="D32" s="82"/>
    </row>
    <row r="33" spans="2:5" hidden="1" x14ac:dyDescent="0.3">
      <c r="B33" s="83" t="s">
        <v>38</v>
      </c>
      <c r="C33" s="84"/>
      <c r="D33" s="14" t="s">
        <v>39</v>
      </c>
    </row>
    <row r="34" spans="2:5" hidden="1" x14ac:dyDescent="0.3">
      <c r="B34" s="15">
        <v>2</v>
      </c>
      <c r="C34" s="15">
        <v>5</v>
      </c>
      <c r="D34" s="16">
        <v>0.05</v>
      </c>
    </row>
    <row r="35" spans="2:5" hidden="1" x14ac:dyDescent="0.3">
      <c r="B35" s="17">
        <v>6</v>
      </c>
      <c r="C35" s="17">
        <v>10</v>
      </c>
      <c r="D35" s="18">
        <v>5.5E-2</v>
      </c>
    </row>
    <row r="36" spans="2:5" hidden="1" x14ac:dyDescent="0.3">
      <c r="B36" s="17">
        <v>11</v>
      </c>
      <c r="C36" s="17" t="s">
        <v>40</v>
      </c>
      <c r="D36" s="16">
        <v>0.06</v>
      </c>
    </row>
    <row r="37" spans="2:5" hidden="1" x14ac:dyDescent="0.3"/>
    <row r="38" spans="2:5" hidden="1" x14ac:dyDescent="0.3"/>
    <row r="39" spans="2:5" hidden="1" x14ac:dyDescent="0.3"/>
    <row r="40" spans="2:5" hidden="1" x14ac:dyDescent="0.3">
      <c r="B40" s="19" t="s">
        <v>41</v>
      </c>
      <c r="C40" s="10"/>
      <c r="D40" s="11"/>
      <c r="E40" s="11"/>
    </row>
    <row r="41" spans="2:5" hidden="1" x14ac:dyDescent="0.3">
      <c r="B41" s="10"/>
      <c r="C41" s="10"/>
      <c r="D41" s="11"/>
      <c r="E41" s="11"/>
    </row>
    <row r="42" spans="2:5" hidden="1" x14ac:dyDescent="0.3">
      <c r="B42" s="72" t="s">
        <v>12</v>
      </c>
      <c r="C42" s="85" t="s">
        <v>42</v>
      </c>
      <c r="D42" s="20" t="s">
        <v>43</v>
      </c>
      <c r="E42" s="72" t="s">
        <v>44</v>
      </c>
    </row>
    <row r="43" spans="2:5" ht="27" hidden="1" customHeight="1" x14ac:dyDescent="0.3">
      <c r="B43" s="73"/>
      <c r="C43" s="86"/>
      <c r="D43" s="21">
        <f>I7</f>
        <v>0.06</v>
      </c>
      <c r="E43" s="73"/>
    </row>
    <row r="44" spans="2:5" hidden="1" x14ac:dyDescent="0.3">
      <c r="B44" s="22" t="s">
        <v>45</v>
      </c>
      <c r="C44" s="23">
        <f t="shared" ref="C44:C46" si="3">$K$7</f>
        <v>0</v>
      </c>
      <c r="D44" s="60">
        <f>1/(1+$D$43)</f>
        <v>0.94339622641509424</v>
      </c>
      <c r="E44" s="24">
        <f t="shared" ref="E44:E46" si="4">D44*C44</f>
        <v>0</v>
      </c>
    </row>
    <row r="45" spans="2:5" hidden="1" x14ac:dyDescent="0.3">
      <c r="B45" s="22" t="s">
        <v>46</v>
      </c>
      <c r="C45" s="23">
        <f t="shared" si="3"/>
        <v>0</v>
      </c>
      <c r="D45" s="60">
        <f>1/(1+$D$43)^2</f>
        <v>0.88999644001423983</v>
      </c>
      <c r="E45" s="24">
        <f t="shared" si="4"/>
        <v>0</v>
      </c>
    </row>
    <row r="46" spans="2:5" hidden="1" x14ac:dyDescent="0.3">
      <c r="B46" s="22" t="s">
        <v>47</v>
      </c>
      <c r="C46" s="23">
        <f t="shared" si="3"/>
        <v>0</v>
      </c>
      <c r="D46" s="60">
        <f>1/(1+$D$43)^3</f>
        <v>0.8396192830323016</v>
      </c>
      <c r="E46" s="24">
        <f t="shared" si="4"/>
        <v>0</v>
      </c>
    </row>
    <row r="47" spans="2:5" hidden="1" x14ac:dyDescent="0.3">
      <c r="B47" s="22"/>
      <c r="C47" s="23"/>
      <c r="D47" s="60"/>
      <c r="E47" s="24"/>
    </row>
    <row r="48" spans="2:5" hidden="1" x14ac:dyDescent="0.3">
      <c r="B48" s="22"/>
      <c r="C48" s="23"/>
      <c r="D48" s="60"/>
      <c r="E48" s="24"/>
    </row>
    <row r="49" spans="2:6" hidden="1" x14ac:dyDescent="0.3">
      <c r="B49" s="22"/>
      <c r="C49" s="23"/>
      <c r="D49" s="60"/>
      <c r="E49" s="24"/>
    </row>
    <row r="50" spans="2:6" hidden="1" x14ac:dyDescent="0.3">
      <c r="B50" s="22"/>
      <c r="C50" s="23"/>
      <c r="D50" s="60"/>
      <c r="E50" s="24"/>
    </row>
    <row r="51" spans="2:6" hidden="1" x14ac:dyDescent="0.3">
      <c r="B51" s="22"/>
      <c r="C51" s="23"/>
      <c r="D51" s="60"/>
      <c r="E51" s="24"/>
    </row>
    <row r="52" spans="2:6" hidden="1" x14ac:dyDescent="0.3">
      <c r="B52" s="22"/>
      <c r="C52" s="23"/>
      <c r="D52" s="60"/>
      <c r="E52" s="24"/>
    </row>
    <row r="53" spans="2:6" hidden="1" x14ac:dyDescent="0.3">
      <c r="B53" s="22"/>
      <c r="C53" s="23"/>
      <c r="D53" s="60"/>
      <c r="E53" s="24"/>
    </row>
    <row r="54" spans="2:6" ht="15" hidden="1" thickBot="1" x14ac:dyDescent="0.35">
      <c r="B54" s="1"/>
      <c r="C54" s="25">
        <f>SUM(C44:C53)</f>
        <v>0</v>
      </c>
      <c r="D54" s="11"/>
      <c r="E54" s="25">
        <f>SUM(E44:E53)</f>
        <v>0</v>
      </c>
      <c r="F54" s="1"/>
    </row>
    <row r="55" spans="2:6" ht="15" hidden="1" thickBot="1" x14ac:dyDescent="0.35">
      <c r="B55" s="26"/>
      <c r="C55" s="27"/>
      <c r="D55" s="28"/>
      <c r="E55" s="29"/>
    </row>
    <row r="56" spans="2:6" hidden="1" x14ac:dyDescent="0.3"/>
  </sheetData>
  <sheetProtection algorithmName="SHA-512" hashValue="fRUi95OVkmL74OMkBZCLHVAmDHfE8Y1dK254yuTW64MQ/hNBHHPIruHA4/riNAcsFjxBxf8D1B481nHrF11FsQ==" saltValue="9n/VJo9WrZu/j0lv7C/qaw==" spinCount="100000" sheet="1" objects="1" scenarios="1"/>
  <mergeCells count="18">
    <mergeCell ref="E42:E43"/>
    <mergeCell ref="C26:D26"/>
    <mergeCell ref="E26:G26"/>
    <mergeCell ref="C27:D27"/>
    <mergeCell ref="E27:G27"/>
    <mergeCell ref="C28:D28"/>
    <mergeCell ref="E28:G28"/>
    <mergeCell ref="B31:D31"/>
    <mergeCell ref="B32:D32"/>
    <mergeCell ref="B33:C33"/>
    <mergeCell ref="B42:B43"/>
    <mergeCell ref="C42:C43"/>
    <mergeCell ref="C25:D25"/>
    <mergeCell ref="A1:L1"/>
    <mergeCell ref="A2:L2"/>
    <mergeCell ref="B4:K4"/>
    <mergeCell ref="C24:D24"/>
    <mergeCell ref="E24:G24"/>
  </mergeCells>
  <dataValidations count="3">
    <dataValidation type="list" allowBlank="1" showInputMessage="1" showErrorMessage="1" sqref="D7" xr:uid="{A8499A51-0954-4C8C-8F76-C4BB2F2B04CC}">
      <formula1>"Select,Building,Vehicle, Other Equipments"</formula1>
    </dataValidation>
    <dataValidation type="list" allowBlank="1" showInputMessage="1" showErrorMessage="1" sqref="J7" xr:uid="{53EDD855-5150-43B1-B46A-55BAA8DF079D}">
      <formula1>"Select, Monthly, Quarterly, Semi-Annual, Annual"</formula1>
    </dataValidation>
    <dataValidation type="list" allowBlank="1" showInputMessage="1" showErrorMessage="1" sqref="H7" xr:uid="{48FADC84-B0D5-4143-994A-873F26C9BD02}">
      <formula1>"Select,1,2,3,4,5,6,7,8,9,10,11,12,13,14,15,16,17,18,19,20"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1994-4ED8-4049-AB04-BF0F7FCF0AE8}">
  <dimension ref="A1:M56"/>
  <sheetViews>
    <sheetView zoomScale="78" zoomScaleNormal="78" workbookViewId="0">
      <selection activeCell="F61" sqref="F61"/>
    </sheetView>
  </sheetViews>
  <sheetFormatPr defaultColWidth="9.109375" defaultRowHeight="14.4" x14ac:dyDescent="0.3"/>
  <cols>
    <col min="1" max="1" width="5.6640625" bestFit="1" customWidth="1"/>
    <col min="2" max="2" width="16.88671875" customWidth="1"/>
    <col min="3" max="3" width="16.44140625" customWidth="1"/>
    <col min="4" max="4" width="21.109375" customWidth="1"/>
    <col min="5" max="6" width="25.88671875" customWidth="1"/>
    <col min="7" max="7" width="23.6640625" customWidth="1"/>
    <col min="8" max="8" width="15.109375" customWidth="1"/>
    <col min="9" max="9" width="26.5546875" hidden="1" customWidth="1"/>
    <col min="10" max="10" width="23" customWidth="1"/>
    <col min="11" max="11" width="15.33203125" bestFit="1" customWidth="1"/>
    <col min="12" max="12" width="16.33203125" hidden="1" customWidth="1"/>
    <col min="13" max="13" width="14.33203125" bestFit="1" customWidth="1"/>
  </cols>
  <sheetData>
    <row r="1" spans="1:13" ht="21" x14ac:dyDescent="0.4">
      <c r="A1" s="64" t="s">
        <v>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56" t="s">
        <v>49</v>
      </c>
    </row>
    <row r="2" spans="1:13" ht="21" x14ac:dyDescent="0.4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ht="21" x14ac:dyDescent="0.4">
      <c r="A3" s="53"/>
      <c r="B3" s="57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ht="36.75" customHeight="1" x14ac:dyDescent="0.3">
      <c r="A4" s="1"/>
      <c r="B4" s="68" t="s">
        <v>55</v>
      </c>
      <c r="C4" s="68"/>
      <c r="D4" s="68"/>
      <c r="E4" s="68"/>
      <c r="F4" s="68"/>
      <c r="G4" s="68"/>
      <c r="H4" s="68"/>
      <c r="I4" s="68"/>
      <c r="J4" s="68"/>
      <c r="K4" s="68"/>
    </row>
    <row r="5" spans="1:13" ht="18" x14ac:dyDescent="0.35">
      <c r="A5" s="1"/>
      <c r="C5" s="2"/>
    </row>
    <row r="6" spans="1:13" s="5" customFormat="1" ht="57.6" x14ac:dyDescent="0.3">
      <c r="A6" s="3" t="s">
        <v>1</v>
      </c>
      <c r="B6" s="4" t="s">
        <v>50</v>
      </c>
      <c r="C6" s="4" t="s">
        <v>51</v>
      </c>
      <c r="D6" s="3" t="s">
        <v>52</v>
      </c>
      <c r="E6" s="3" t="s">
        <v>2</v>
      </c>
      <c r="F6" s="3" t="s">
        <v>3</v>
      </c>
      <c r="G6" s="3" t="s">
        <v>4</v>
      </c>
      <c r="H6" s="4" t="s">
        <v>5</v>
      </c>
      <c r="I6" s="3" t="s">
        <v>7</v>
      </c>
      <c r="J6" s="3" t="s">
        <v>8</v>
      </c>
      <c r="K6" s="3" t="s">
        <v>9</v>
      </c>
      <c r="L6" s="3" t="s">
        <v>10</v>
      </c>
      <c r="M6" s="4" t="s">
        <v>6</v>
      </c>
    </row>
    <row r="7" spans="1:13" x14ac:dyDescent="0.3">
      <c r="A7" s="6">
        <v>1</v>
      </c>
      <c r="B7" s="59"/>
      <c r="C7" s="59"/>
      <c r="D7" s="30" t="s">
        <v>48</v>
      </c>
      <c r="E7" s="30"/>
      <c r="F7" s="30"/>
      <c r="G7" s="58"/>
      <c r="H7" s="32" t="s">
        <v>11</v>
      </c>
      <c r="I7" s="33">
        <f>IF(AND(H7&gt;=$B$34,H7&lt;=$C$34),$D$34,IF(AND(H7&gt;=$B$35,H7&lt;=$C$35),$D$35,IF(H7&gt;=$B$36,$D$36,0)))</f>
        <v>0.06</v>
      </c>
      <c r="J7" s="30" t="s">
        <v>53</v>
      </c>
      <c r="K7" s="34"/>
      <c r="L7" s="7" t="str">
        <f>30&amp;" "&amp;"June"&amp;" "&amp;(YEAR(G7)+IF(MONTH(G7)&gt;=7,1,0))</f>
        <v>30 June 1900</v>
      </c>
      <c r="M7" s="62" t="e">
        <f>EDATE(G7,(H7*12))-1</f>
        <v>#VALUE!</v>
      </c>
    </row>
    <row r="8" spans="1:13" x14ac:dyDescent="0.3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3">
      <c r="A9" s="1"/>
    </row>
    <row r="10" spans="1:13" ht="43.2" hidden="1" x14ac:dyDescent="0.3">
      <c r="A10" s="36" t="s">
        <v>12</v>
      </c>
      <c r="B10" s="36" t="s">
        <v>13</v>
      </c>
      <c r="C10" s="36" t="s">
        <v>14</v>
      </c>
      <c r="D10" s="36" t="s">
        <v>15</v>
      </c>
      <c r="E10" s="36" t="s">
        <v>16</v>
      </c>
      <c r="F10" s="37" t="s">
        <v>17</v>
      </c>
      <c r="G10" s="38" t="s">
        <v>7</v>
      </c>
      <c r="H10" s="36" t="s">
        <v>18</v>
      </c>
      <c r="I10" s="36" t="s">
        <v>19</v>
      </c>
      <c r="J10" s="36" t="s">
        <v>20</v>
      </c>
    </row>
    <row r="11" spans="1:13" hidden="1" x14ac:dyDescent="0.3">
      <c r="A11" s="39">
        <v>0</v>
      </c>
      <c r="B11" s="40"/>
      <c r="C11" s="40"/>
      <c r="D11" s="40"/>
      <c r="E11" s="40" t="s">
        <v>21</v>
      </c>
      <c r="F11" s="41"/>
      <c r="G11" s="42" t="s">
        <v>22</v>
      </c>
      <c r="H11" s="43" t="s">
        <v>23</v>
      </c>
      <c r="I11" s="44" t="s">
        <v>24</v>
      </c>
      <c r="J11" s="44" t="s">
        <v>25</v>
      </c>
    </row>
    <row r="12" spans="1:13" hidden="1" x14ac:dyDescent="0.3">
      <c r="A12" s="39">
        <v>1</v>
      </c>
      <c r="B12" s="45">
        <f>G7</f>
        <v>0</v>
      </c>
      <c r="C12" s="45" t="str">
        <f>L7</f>
        <v>30 June 1900</v>
      </c>
      <c r="D12" s="46">
        <f>ROUNDUP(YEARFRAC(C12,B12),2)</f>
        <v>0.5</v>
      </c>
      <c r="E12" s="47">
        <f>E54</f>
        <v>0</v>
      </c>
      <c r="F12" s="61">
        <f>K7*D12</f>
        <v>0</v>
      </c>
      <c r="G12" s="48">
        <f>I7*E12*D12</f>
        <v>0</v>
      </c>
      <c r="H12" s="49">
        <f>E12-F12+G12</f>
        <v>0</v>
      </c>
      <c r="I12" s="50" t="e">
        <f>$E$12*D12/$H$7</f>
        <v>#VALUE!</v>
      </c>
      <c r="J12" s="50" t="e">
        <f>E12-I12</f>
        <v>#VALUE!</v>
      </c>
      <c r="L12" s="8"/>
    </row>
    <row r="13" spans="1:13" hidden="1" x14ac:dyDescent="0.3">
      <c r="A13" s="39">
        <v>2</v>
      </c>
      <c r="B13" s="45">
        <f>C12+1</f>
        <v>183</v>
      </c>
      <c r="C13" s="45">
        <f>EDATE(B13,12)-1</f>
        <v>547</v>
      </c>
      <c r="D13" s="46">
        <f>ROUNDUP(YEARFRAC(C13,B13),2)</f>
        <v>1</v>
      </c>
      <c r="E13" s="51">
        <f>H12</f>
        <v>0</v>
      </c>
      <c r="F13" s="50">
        <f>$K$7*D13</f>
        <v>0</v>
      </c>
      <c r="G13" s="48">
        <f>$I$7*E13*D13</f>
        <v>0</v>
      </c>
      <c r="H13" s="49">
        <f>E13-F13+G13</f>
        <v>0</v>
      </c>
      <c r="I13" s="50" t="e">
        <f>$E$12*D13/$H$7</f>
        <v>#VALUE!</v>
      </c>
      <c r="J13" s="50" t="e">
        <f>J12-I13</f>
        <v>#VALUE!</v>
      </c>
      <c r="L13" s="9"/>
    </row>
    <row r="14" spans="1:13" hidden="1" x14ac:dyDescent="0.3">
      <c r="A14" s="39">
        <v>3</v>
      </c>
      <c r="B14" s="45">
        <f t="shared" ref="B14:B15" si="0">C13+1</f>
        <v>548</v>
      </c>
      <c r="C14" s="45">
        <f>EDATE(B14,12)-1</f>
        <v>912</v>
      </c>
      <c r="D14" s="46">
        <f t="shared" ref="D14:D15" si="1">ROUNDUP(YEARFRAC(C14,B14),2)</f>
        <v>1</v>
      </c>
      <c r="E14" s="51">
        <f>H13</f>
        <v>0</v>
      </c>
      <c r="F14" s="50">
        <f>$K$7*D14</f>
        <v>0</v>
      </c>
      <c r="G14" s="48">
        <f>$I$7*E14*D14</f>
        <v>0</v>
      </c>
      <c r="H14" s="49">
        <f>E14-F14+G14</f>
        <v>0</v>
      </c>
      <c r="I14" s="50" t="e">
        <f>$E$12*D14/$H$7</f>
        <v>#VALUE!</v>
      </c>
      <c r="J14" s="50" t="e">
        <f t="shared" ref="J14:J15" si="2">J13-I14</f>
        <v>#VALUE!</v>
      </c>
    </row>
    <row r="15" spans="1:13" hidden="1" x14ac:dyDescent="0.3">
      <c r="A15" s="39">
        <v>4</v>
      </c>
      <c r="B15" s="45">
        <f t="shared" si="0"/>
        <v>913</v>
      </c>
      <c r="C15" s="45" t="e">
        <f>M7</f>
        <v>#VALUE!</v>
      </c>
      <c r="D15" s="46" t="e">
        <f t="shared" si="1"/>
        <v>#VALUE!</v>
      </c>
      <c r="E15" s="51">
        <f>H14</f>
        <v>0</v>
      </c>
      <c r="F15" s="50" t="e">
        <f>$K$7*D15</f>
        <v>#VALUE!</v>
      </c>
      <c r="G15" s="48">
        <f>$I$7*E15</f>
        <v>0</v>
      </c>
      <c r="H15" s="49" t="e">
        <f>E15-F15+G15</f>
        <v>#VALUE!</v>
      </c>
      <c r="I15" s="50" t="e">
        <f>$E$12*D15/$H$7</f>
        <v>#VALUE!</v>
      </c>
      <c r="J15" s="50" t="e">
        <f t="shared" si="2"/>
        <v>#VALUE!</v>
      </c>
    </row>
    <row r="16" spans="1:13" hidden="1" x14ac:dyDescent="0.3">
      <c r="A16" s="39">
        <v>5</v>
      </c>
      <c r="B16" s="45"/>
      <c r="C16" s="45"/>
      <c r="D16" s="46"/>
      <c r="E16" s="51"/>
      <c r="F16" s="50"/>
      <c r="G16" s="48"/>
      <c r="H16" s="49"/>
      <c r="I16" s="50"/>
      <c r="J16" s="50"/>
    </row>
    <row r="17" spans="1:10" hidden="1" x14ac:dyDescent="0.3">
      <c r="A17" s="39">
        <v>6</v>
      </c>
      <c r="B17" s="45"/>
      <c r="C17" s="45"/>
      <c r="D17" s="46"/>
      <c r="E17" s="51"/>
      <c r="F17" s="50"/>
      <c r="G17" s="48"/>
      <c r="H17" s="49"/>
      <c r="I17" s="50"/>
      <c r="J17" s="50"/>
    </row>
    <row r="18" spans="1:10" hidden="1" x14ac:dyDescent="0.3">
      <c r="A18" s="52">
        <v>7</v>
      </c>
      <c r="B18" s="45"/>
      <c r="C18" s="45"/>
      <c r="D18" s="46"/>
      <c r="E18" s="51"/>
      <c r="F18" s="50"/>
      <c r="G18" s="48"/>
      <c r="H18" s="49"/>
      <c r="I18" s="50"/>
      <c r="J18" s="50"/>
    </row>
    <row r="19" spans="1:10" hidden="1" x14ac:dyDescent="0.3">
      <c r="A19" s="39">
        <v>8</v>
      </c>
      <c r="B19" s="45"/>
      <c r="C19" s="45"/>
      <c r="D19" s="46"/>
      <c r="E19" s="51"/>
      <c r="F19" s="50"/>
      <c r="G19" s="48"/>
      <c r="H19" s="49"/>
      <c r="I19" s="50"/>
      <c r="J19" s="50"/>
    </row>
    <row r="20" spans="1:10" hidden="1" x14ac:dyDescent="0.3">
      <c r="A20" s="39">
        <v>9</v>
      </c>
      <c r="B20" s="45"/>
      <c r="C20" s="45"/>
      <c r="D20" s="46"/>
      <c r="E20" s="51"/>
      <c r="F20" s="50"/>
      <c r="G20" s="48"/>
      <c r="H20" s="49"/>
      <c r="I20" s="50"/>
      <c r="J20" s="50"/>
    </row>
    <row r="21" spans="1:10" hidden="1" x14ac:dyDescent="0.3">
      <c r="A21" s="39">
        <v>10</v>
      </c>
      <c r="B21" s="45"/>
      <c r="C21" s="45"/>
      <c r="D21" s="46"/>
      <c r="E21" s="51"/>
      <c r="F21" s="50"/>
      <c r="G21" s="48"/>
      <c r="H21" s="49"/>
      <c r="I21" s="50"/>
      <c r="J21" s="50"/>
    </row>
    <row r="22" spans="1:10" hidden="1" x14ac:dyDescent="0.3">
      <c r="A22" s="39">
        <v>11</v>
      </c>
      <c r="B22" s="45"/>
      <c r="C22" s="45"/>
      <c r="D22" s="46"/>
      <c r="E22" s="51"/>
      <c r="F22" s="50"/>
      <c r="G22" s="48"/>
      <c r="H22" s="49"/>
      <c r="I22" s="50"/>
      <c r="J22" s="50"/>
    </row>
    <row r="23" spans="1:10" hidden="1" x14ac:dyDescent="0.3">
      <c r="A23" s="1"/>
    </row>
    <row r="24" spans="1:10" hidden="1" x14ac:dyDescent="0.3">
      <c r="A24" s="10"/>
      <c r="B24" s="12" t="s">
        <v>21</v>
      </c>
      <c r="C24" s="63" t="s">
        <v>26</v>
      </c>
      <c r="D24" s="63"/>
      <c r="E24" s="69" t="s">
        <v>27</v>
      </c>
      <c r="F24" s="70"/>
      <c r="G24" s="71"/>
      <c r="H24" s="11"/>
      <c r="I24" s="11"/>
    </row>
    <row r="25" spans="1:10" hidden="1" x14ac:dyDescent="0.3">
      <c r="A25" s="10"/>
      <c r="B25" s="12" t="s">
        <v>22</v>
      </c>
      <c r="C25" s="63" t="s">
        <v>28</v>
      </c>
      <c r="D25" s="63"/>
      <c r="E25" s="55" t="s">
        <v>29</v>
      </c>
      <c r="F25" s="55"/>
      <c r="G25" s="55"/>
    </row>
    <row r="26" spans="1:10" hidden="1" x14ac:dyDescent="0.3">
      <c r="A26" s="10"/>
      <c r="B26" s="12" t="s">
        <v>23</v>
      </c>
      <c r="C26" s="63" t="s">
        <v>30</v>
      </c>
      <c r="D26" s="63"/>
      <c r="E26" s="74" t="s">
        <v>31</v>
      </c>
      <c r="F26" s="75"/>
      <c r="G26" s="76"/>
    </row>
    <row r="27" spans="1:10" ht="18.75" hidden="1" customHeight="1" x14ac:dyDescent="0.35">
      <c r="A27" s="13"/>
      <c r="B27" s="12" t="s">
        <v>24</v>
      </c>
      <c r="C27" s="63" t="s">
        <v>32</v>
      </c>
      <c r="D27" s="63"/>
      <c r="E27" s="69" t="s">
        <v>33</v>
      </c>
      <c r="F27" s="70"/>
      <c r="G27" s="71"/>
    </row>
    <row r="28" spans="1:10" ht="18" hidden="1" x14ac:dyDescent="0.35">
      <c r="A28" s="13"/>
      <c r="B28" s="12" t="s">
        <v>25</v>
      </c>
      <c r="C28" s="63" t="s">
        <v>34</v>
      </c>
      <c r="D28" s="63"/>
      <c r="E28" s="69" t="s">
        <v>35</v>
      </c>
      <c r="F28" s="70"/>
      <c r="G28" s="71"/>
    </row>
    <row r="29" spans="1:10" ht="15.75" hidden="1" customHeight="1" x14ac:dyDescent="0.3"/>
    <row r="30" spans="1:10" hidden="1" x14ac:dyDescent="0.3"/>
    <row r="31" spans="1:10" hidden="1" x14ac:dyDescent="0.3">
      <c r="B31" s="77" t="s">
        <v>36</v>
      </c>
      <c r="C31" s="78"/>
      <c r="D31" s="79"/>
    </row>
    <row r="32" spans="1:10" hidden="1" x14ac:dyDescent="0.3">
      <c r="B32" s="80" t="s">
        <v>37</v>
      </c>
      <c r="C32" s="81"/>
      <c r="D32" s="82"/>
    </row>
    <row r="33" spans="2:5" hidden="1" x14ac:dyDescent="0.3">
      <c r="B33" s="83" t="s">
        <v>38</v>
      </c>
      <c r="C33" s="84"/>
      <c r="D33" s="14" t="s">
        <v>39</v>
      </c>
    </row>
    <row r="34" spans="2:5" hidden="1" x14ac:dyDescent="0.3">
      <c r="B34" s="15">
        <v>2</v>
      </c>
      <c r="C34" s="15">
        <v>5</v>
      </c>
      <c r="D34" s="16">
        <v>0.05</v>
      </c>
    </row>
    <row r="35" spans="2:5" hidden="1" x14ac:dyDescent="0.3">
      <c r="B35" s="17">
        <v>6</v>
      </c>
      <c r="C35" s="17">
        <v>10</v>
      </c>
      <c r="D35" s="18">
        <v>5.5E-2</v>
      </c>
    </row>
    <row r="36" spans="2:5" hidden="1" x14ac:dyDescent="0.3">
      <c r="B36" s="17">
        <v>11</v>
      </c>
      <c r="C36" s="17" t="s">
        <v>40</v>
      </c>
      <c r="D36" s="16">
        <v>0.06</v>
      </c>
    </row>
    <row r="37" spans="2:5" hidden="1" x14ac:dyDescent="0.3"/>
    <row r="38" spans="2:5" hidden="1" x14ac:dyDescent="0.3"/>
    <row r="39" spans="2:5" hidden="1" x14ac:dyDescent="0.3"/>
    <row r="40" spans="2:5" hidden="1" x14ac:dyDescent="0.3">
      <c r="B40" s="19" t="s">
        <v>41</v>
      </c>
      <c r="C40" s="10"/>
      <c r="D40" s="11"/>
      <c r="E40" s="11"/>
    </row>
    <row r="41" spans="2:5" hidden="1" x14ac:dyDescent="0.3">
      <c r="B41" s="10"/>
      <c r="C41" s="10"/>
      <c r="D41" s="11"/>
      <c r="E41" s="11"/>
    </row>
    <row r="42" spans="2:5" hidden="1" x14ac:dyDescent="0.3">
      <c r="B42" s="72" t="s">
        <v>12</v>
      </c>
      <c r="C42" s="85" t="s">
        <v>42</v>
      </c>
      <c r="D42" s="20" t="s">
        <v>43</v>
      </c>
      <c r="E42" s="72" t="s">
        <v>44</v>
      </c>
    </row>
    <row r="43" spans="2:5" ht="27" hidden="1" customHeight="1" x14ac:dyDescent="0.3">
      <c r="B43" s="73"/>
      <c r="C43" s="86"/>
      <c r="D43" s="21">
        <f>I7</f>
        <v>0.06</v>
      </c>
      <c r="E43" s="73"/>
    </row>
    <row r="44" spans="2:5" hidden="1" x14ac:dyDescent="0.3">
      <c r="B44" s="22" t="s">
        <v>45</v>
      </c>
      <c r="C44" s="23">
        <f t="shared" ref="C44:C46" si="3">$K$7</f>
        <v>0</v>
      </c>
      <c r="D44" s="60">
        <f>1/(1+$D$43)</f>
        <v>0.94339622641509424</v>
      </c>
      <c r="E44" s="24">
        <f t="shared" ref="E44:E46" si="4">D44*C44</f>
        <v>0</v>
      </c>
    </row>
    <row r="45" spans="2:5" hidden="1" x14ac:dyDescent="0.3">
      <c r="B45" s="22" t="s">
        <v>46</v>
      </c>
      <c r="C45" s="23">
        <f t="shared" si="3"/>
        <v>0</v>
      </c>
      <c r="D45" s="60">
        <f>1/(1+$D$43)^2</f>
        <v>0.88999644001423983</v>
      </c>
      <c r="E45" s="24">
        <f t="shared" si="4"/>
        <v>0</v>
      </c>
    </row>
    <row r="46" spans="2:5" hidden="1" x14ac:dyDescent="0.3">
      <c r="B46" s="22" t="s">
        <v>47</v>
      </c>
      <c r="C46" s="23">
        <f t="shared" si="3"/>
        <v>0</v>
      </c>
      <c r="D46" s="60">
        <f>1/(1+$D$43)^3</f>
        <v>0.8396192830323016</v>
      </c>
      <c r="E46" s="24">
        <f t="shared" si="4"/>
        <v>0</v>
      </c>
    </row>
    <row r="47" spans="2:5" hidden="1" x14ac:dyDescent="0.3">
      <c r="B47" s="22"/>
      <c r="C47" s="23"/>
      <c r="D47" s="60"/>
      <c r="E47" s="24"/>
    </row>
    <row r="48" spans="2:5" hidden="1" x14ac:dyDescent="0.3">
      <c r="B48" s="22"/>
      <c r="C48" s="23"/>
      <c r="D48" s="60"/>
      <c r="E48" s="24"/>
    </row>
    <row r="49" spans="2:6" hidden="1" x14ac:dyDescent="0.3">
      <c r="B49" s="22"/>
      <c r="C49" s="23"/>
      <c r="D49" s="60"/>
      <c r="E49" s="24"/>
    </row>
    <row r="50" spans="2:6" hidden="1" x14ac:dyDescent="0.3">
      <c r="B50" s="22"/>
      <c r="C50" s="23"/>
      <c r="D50" s="60"/>
      <c r="E50" s="24"/>
    </row>
    <row r="51" spans="2:6" hidden="1" x14ac:dyDescent="0.3">
      <c r="B51" s="22"/>
      <c r="C51" s="23"/>
      <c r="D51" s="60"/>
      <c r="E51" s="24"/>
    </row>
    <row r="52" spans="2:6" hidden="1" x14ac:dyDescent="0.3">
      <c r="B52" s="22"/>
      <c r="C52" s="23"/>
      <c r="D52" s="60"/>
      <c r="E52" s="24"/>
    </row>
    <row r="53" spans="2:6" hidden="1" x14ac:dyDescent="0.3">
      <c r="B53" s="22"/>
      <c r="C53" s="23"/>
      <c r="D53" s="60"/>
      <c r="E53" s="24"/>
    </row>
    <row r="54" spans="2:6" ht="15" hidden="1" thickBot="1" x14ac:dyDescent="0.35">
      <c r="B54" s="1"/>
      <c r="C54" s="25">
        <f>SUM(C44:C53)</f>
        <v>0</v>
      </c>
      <c r="D54" s="11"/>
      <c r="E54" s="25">
        <f>SUM(E44:E53)</f>
        <v>0</v>
      </c>
      <c r="F54" s="1"/>
    </row>
    <row r="55" spans="2:6" ht="15" hidden="1" thickBot="1" x14ac:dyDescent="0.35">
      <c r="B55" s="26"/>
      <c r="C55" s="27"/>
      <c r="D55" s="28"/>
      <c r="E55" s="29"/>
    </row>
    <row r="56" spans="2:6" hidden="1" x14ac:dyDescent="0.3"/>
  </sheetData>
  <sheetProtection algorithmName="SHA-512" hashValue="NT1KfseLgUXUT2094vNcXtmH49NQ2u7YVbdBskuwijj5lmz9yAKrUR+spjGBzrPohyAHydyNRYV9mN2WLUmvyw==" saltValue="cjY+ui+1+j8yNPvzPWpkvw==" spinCount="100000" sheet="1" objects="1" scenarios="1"/>
  <mergeCells count="18">
    <mergeCell ref="E42:E43"/>
    <mergeCell ref="C26:D26"/>
    <mergeCell ref="E26:G26"/>
    <mergeCell ref="C27:D27"/>
    <mergeCell ref="E27:G27"/>
    <mergeCell ref="C28:D28"/>
    <mergeCell ref="E28:G28"/>
    <mergeCell ref="B31:D31"/>
    <mergeCell ref="B32:D32"/>
    <mergeCell ref="B33:C33"/>
    <mergeCell ref="B42:B43"/>
    <mergeCell ref="C42:C43"/>
    <mergeCell ref="C25:D25"/>
    <mergeCell ref="A1:L1"/>
    <mergeCell ref="A2:L2"/>
    <mergeCell ref="B4:K4"/>
    <mergeCell ref="C24:D24"/>
    <mergeCell ref="E24:G24"/>
  </mergeCells>
  <dataValidations count="3">
    <dataValidation type="list" allowBlank="1" showInputMessage="1" showErrorMessage="1" sqref="H7" xr:uid="{915A5B98-5255-47EF-9DE1-1CF6955F507D}">
      <formula1>"Select,1,2,3,4,5,6,7,8,9,10,11,12,13,14,15,16,17,18,19,20"</formula1>
    </dataValidation>
    <dataValidation type="list" allowBlank="1" showInputMessage="1" showErrorMessage="1" sqref="J7" xr:uid="{C1C4FE39-20F6-45DD-817C-4F09D885B48D}">
      <formula1>"Select, Monthly, Quarterly, Semi-Annual, Annual"</formula1>
    </dataValidation>
    <dataValidation type="list" allowBlank="1" showInputMessage="1" showErrorMessage="1" sqref="D7" xr:uid="{1DFE5B97-F3B8-4EA6-B02E-B5B45538480E}">
      <formula1>"Select,Building,Vehicle, Other Equipments"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CC39F7-DAD0-4888-B507-5E4982C00DA6}"/>
</file>

<file path=customXml/itemProps2.xml><?xml version="1.0" encoding="utf-8"?>
<ds:datastoreItem xmlns:ds="http://schemas.openxmlformats.org/officeDocument/2006/customXml" ds:itemID="{876CF6AA-9881-469C-80AC-EAC322CECBCA}"/>
</file>

<file path=customXml/itemProps3.xml><?xml version="1.0" encoding="utf-8"?>
<ds:datastoreItem xmlns:ds="http://schemas.openxmlformats.org/officeDocument/2006/customXml" ds:itemID="{D667F48E-366A-4660-BB4C-7F126436C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Example</vt:lpstr>
      <vt:lpstr>Template A-Fixed lease pymt</vt:lpstr>
      <vt:lpstr>Template A-Fixed lease pymt (2)</vt:lpstr>
      <vt:lpstr>Template A-Fixed lease pymt (3)</vt:lpstr>
      <vt:lpstr>Template A-Fixed lease pymt (4)</vt:lpstr>
      <vt:lpstr>Template A-Fixed lease pymt (5)</vt:lpstr>
      <vt:lpstr>Template A-Fixed lease pymt (6)</vt:lpstr>
      <vt:lpstr>'Template A-Fixed lease pymt'!Print_Area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Nirusha Malaree</dc:creator>
  <cp:lastModifiedBy>Urvashi Soobhug</cp:lastModifiedBy>
  <cp:lastPrinted>2023-06-01T11:51:54Z</cp:lastPrinted>
  <dcterms:created xsi:type="dcterms:W3CDTF">2023-06-01T07:04:04Z</dcterms:created>
  <dcterms:modified xsi:type="dcterms:W3CDTF">2023-06-01T11:56:55Z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