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65521" windowWidth="5895" windowHeight="4680" activeTab="0"/>
  </bookViews>
  <sheets>
    <sheet name="2004(F)" sheetId="1" r:id="rId1"/>
  </sheets>
  <definedNames>
    <definedName name="_xlnm.Print_Area" localSheetId="0">'2004(F)'!$A$1:$J$270</definedName>
    <definedName name="_xlnm.Print_Titles" localSheetId="0">'2004(F)'!$1:$7</definedName>
  </definedNames>
  <calcPr fullCalcOnLoad="1"/>
</workbook>
</file>

<file path=xl/sharedStrings.xml><?xml version="1.0" encoding="utf-8"?>
<sst xmlns="http://schemas.openxmlformats.org/spreadsheetml/2006/main" count="414" uniqueCount="251">
  <si>
    <t>Statement of all Outstanding Loans Financed from Revenue</t>
  </si>
  <si>
    <t xml:space="preserve"> </t>
  </si>
  <si>
    <t>Adjustment due</t>
  </si>
  <si>
    <t>Amount</t>
  </si>
  <si>
    <t>to Currency</t>
  </si>
  <si>
    <t>Description</t>
  </si>
  <si>
    <t>Outstanding as</t>
  </si>
  <si>
    <t>revaluation as</t>
  </si>
  <si>
    <t>I. LOANS REFUNDABLE BY</t>
  </si>
  <si>
    <t>Rs</t>
  </si>
  <si>
    <t>ANNUITIES</t>
  </si>
  <si>
    <t>A. STATUTORY BODIES</t>
  </si>
  <si>
    <t xml:space="preserve"> 1.  Central Electricity Board</t>
  </si>
  <si>
    <t xml:space="preserve">      Loan from Agence Francaise de</t>
  </si>
  <si>
    <t xml:space="preserve">      Developpement:-</t>
  </si>
  <si>
    <t xml:space="preserve">        Champagne Hydro Electric Project</t>
  </si>
  <si>
    <t>1981-85</t>
  </si>
  <si>
    <t xml:space="preserve">      Loan from Government of India:-</t>
  </si>
  <si>
    <t xml:space="preserve">        Purchase of Equipment</t>
  </si>
  <si>
    <t>do</t>
  </si>
  <si>
    <t xml:space="preserve">      Loan from Kuwait Fund:-</t>
  </si>
  <si>
    <t xml:space="preserve">        Fort-George Power Station - </t>
  </si>
  <si>
    <t xml:space="preserve">                                      Extension Project</t>
  </si>
  <si>
    <t xml:space="preserve">      Loan from OPEC Fund:-</t>
  </si>
  <si>
    <t>1982-86</t>
  </si>
  <si>
    <t xml:space="preserve">      Loan from K.F.W:-</t>
  </si>
  <si>
    <t xml:space="preserve">        Electrification of Rodrigues</t>
  </si>
  <si>
    <t>1984-93</t>
  </si>
  <si>
    <t xml:space="preserve"> Loan from Nordic Investment Bank</t>
  </si>
  <si>
    <t xml:space="preserve">        Fort George Power Station-</t>
  </si>
  <si>
    <t>1995-97</t>
  </si>
  <si>
    <t xml:space="preserve">      Government Loans:-</t>
  </si>
  <si>
    <t xml:space="preserve">        Development Programme</t>
  </si>
  <si>
    <t xml:space="preserve">        Settlement of Champ. Arbitration</t>
  </si>
  <si>
    <t>Carried forward</t>
  </si>
  <si>
    <t>ANNUITIES - continued</t>
  </si>
  <si>
    <t>Brought forward</t>
  </si>
  <si>
    <t xml:space="preserve">    Loan from Kuwait Fund -</t>
  </si>
  <si>
    <t>1982-97</t>
  </si>
  <si>
    <t xml:space="preserve">    Loan from O.D.A.</t>
  </si>
  <si>
    <t>1973-79</t>
  </si>
  <si>
    <t xml:space="preserve">    U.K. Programme Loan 1981</t>
  </si>
  <si>
    <t>1982-84</t>
  </si>
  <si>
    <t xml:space="preserve">    Loan from European Investment Bank</t>
  </si>
  <si>
    <t xml:space="preserve">    La Marie Water Supply</t>
  </si>
  <si>
    <t xml:space="preserve">    Loan from A.F.D:-</t>
  </si>
  <si>
    <t xml:space="preserve">      Northern District Water Supply</t>
  </si>
  <si>
    <t>1988-93</t>
  </si>
  <si>
    <t xml:space="preserve">      Rehabilitation of Water Supply</t>
  </si>
  <si>
    <t xml:space="preserve">      Projects Phase II</t>
  </si>
  <si>
    <t xml:space="preserve">    Government Loans:-</t>
  </si>
  <si>
    <t xml:space="preserve">     Development Programme</t>
  </si>
  <si>
    <t xml:space="preserve">     Port Louis Water Supply</t>
  </si>
  <si>
    <t xml:space="preserve">     District Water Supply</t>
  </si>
  <si>
    <t xml:space="preserve">     Mare aux Vacoas Water Supply</t>
  </si>
  <si>
    <t xml:space="preserve">        National De-Rocking Scheme</t>
  </si>
  <si>
    <t xml:space="preserve">     Loan from E.D.F.</t>
  </si>
  <si>
    <t>1991-96</t>
  </si>
  <si>
    <t xml:space="preserve">     Government Loans</t>
  </si>
  <si>
    <t>1975-80</t>
  </si>
  <si>
    <t xml:space="preserve">       C.D.C Loan</t>
  </si>
  <si>
    <t>1979-83</t>
  </si>
  <si>
    <t xml:space="preserve">       Government Loans</t>
  </si>
  <si>
    <t xml:space="preserve">       Rehabilitation of La Ferme and</t>
  </si>
  <si>
    <t xml:space="preserve">       Magenta Canal</t>
  </si>
  <si>
    <t>1991-95</t>
  </si>
  <si>
    <t xml:space="preserve">       Loan from AFD</t>
  </si>
  <si>
    <t>1987-92</t>
  </si>
  <si>
    <t>1978-84</t>
  </si>
  <si>
    <t>1981-82</t>
  </si>
  <si>
    <t>Ministry of Finance</t>
  </si>
  <si>
    <t>1986-93</t>
  </si>
  <si>
    <t>1994-96</t>
  </si>
  <si>
    <t xml:space="preserve">       Loan from Government of India</t>
  </si>
  <si>
    <t>1986-90</t>
  </si>
  <si>
    <t>1987-98</t>
  </si>
  <si>
    <t>1988-90</t>
  </si>
  <si>
    <t xml:space="preserve">        Board</t>
  </si>
  <si>
    <t xml:space="preserve">       Loan from Agence Francaise </t>
  </si>
  <si>
    <t xml:space="preserve">         de Developpement</t>
  </si>
  <si>
    <t xml:space="preserve">       Loan from World Bank</t>
  </si>
  <si>
    <t>1993-97</t>
  </si>
  <si>
    <t xml:space="preserve">        I.B.R.D Loan </t>
  </si>
  <si>
    <t xml:space="preserve">       Government  Loan</t>
  </si>
  <si>
    <t xml:space="preserve">       Loan from A.D.B</t>
  </si>
  <si>
    <t>TOTAL</t>
  </si>
  <si>
    <t xml:space="preserve"> 1.  Repatriation Expenses</t>
  </si>
  <si>
    <t>Min. of Soc. Security</t>
  </si>
  <si>
    <t xml:space="preserve"> 2.  Plaines Wilhems Sewerage Scheme</t>
  </si>
  <si>
    <t xml:space="preserve"> 3.  Port Louis House Service  </t>
  </si>
  <si>
    <t xml:space="preserve">        Sewerage scheme</t>
  </si>
  <si>
    <t>Cap. 276</t>
  </si>
  <si>
    <t xml:space="preserve"> 4.  Small Scale Industries </t>
  </si>
  <si>
    <t xml:space="preserve">        Loan from Government of India</t>
  </si>
  <si>
    <t>1.Development Bank of Mauritius Ltd</t>
  </si>
  <si>
    <t xml:space="preserve">     Loan from I.F.A.D:-</t>
  </si>
  <si>
    <t xml:space="preserve">  Small Scales Agricultural Projects</t>
  </si>
  <si>
    <t>1987-91</t>
  </si>
  <si>
    <t xml:space="preserve">    Loan from BADEA:-</t>
  </si>
  <si>
    <t xml:space="preserve">      Industrial Agricultural and Agro-</t>
  </si>
  <si>
    <t>1993-94</t>
  </si>
  <si>
    <t xml:space="preserve">      Industrial Sub Projects</t>
  </si>
  <si>
    <t xml:space="preserve">    Loan from E.D.F</t>
  </si>
  <si>
    <t xml:space="preserve">     Agricultural &amp; Industrial Credits</t>
  </si>
  <si>
    <t>1991-97</t>
  </si>
  <si>
    <t xml:space="preserve">      Industry and Agriculture</t>
  </si>
  <si>
    <t>1964-86</t>
  </si>
  <si>
    <t xml:space="preserve">      Modernization Scheme for Textile</t>
  </si>
  <si>
    <t xml:space="preserve">      Sectors &amp; Pollution Control Scheme</t>
  </si>
  <si>
    <t>1989-91</t>
  </si>
  <si>
    <t xml:space="preserve">      Setting up of Industrial Estate in</t>
  </si>
  <si>
    <t xml:space="preserve">      Rodrigues</t>
  </si>
  <si>
    <t>1990-91</t>
  </si>
  <si>
    <t xml:space="preserve">      Religious Bodies</t>
  </si>
  <si>
    <t xml:space="preserve">      For On-Lending to NHDC</t>
  </si>
  <si>
    <t xml:space="preserve">    Loan from E.D.F for the building and</t>
  </si>
  <si>
    <t>1981-89</t>
  </si>
  <si>
    <t xml:space="preserve">    Loan from United States Agency for</t>
  </si>
  <si>
    <t xml:space="preserve">    International Development</t>
  </si>
  <si>
    <t>1987-89</t>
  </si>
  <si>
    <t xml:space="preserve">    U.S.Aid Subsidiary Programme</t>
  </si>
  <si>
    <t>1989-90</t>
  </si>
  <si>
    <t xml:space="preserve">    Cyclone Housing Reconstruction Prog.                                                           Prog.</t>
  </si>
  <si>
    <t>1972-82</t>
  </si>
  <si>
    <t xml:space="preserve">    Governemnt Sponsored Loan Scheme</t>
  </si>
  <si>
    <t xml:space="preserve">  3. Bus Companies</t>
  </si>
  <si>
    <t xml:space="preserve">     Loan from AFD:- </t>
  </si>
  <si>
    <t xml:space="preserve">     EDF Line of Credit</t>
  </si>
  <si>
    <t xml:space="preserve"> 1992-93</t>
  </si>
  <si>
    <t xml:space="preserve"> do</t>
  </si>
  <si>
    <t>Min.of Agriculture</t>
  </si>
  <si>
    <t xml:space="preserve">     Overseas Economic Cooperation Fund</t>
  </si>
  <si>
    <t>1989-93</t>
  </si>
  <si>
    <t xml:space="preserve">     Loan from Govt.of People's </t>
  </si>
  <si>
    <t>Ministry of Housing</t>
  </si>
  <si>
    <t>SINKING FUND CONTRIBUTION</t>
  </si>
  <si>
    <t xml:space="preserve">     Eau Bleue Electric Scheme, Rural</t>
  </si>
  <si>
    <t xml:space="preserve">      Electrification, etc.</t>
  </si>
  <si>
    <t>1958-80</t>
  </si>
  <si>
    <t xml:space="preserve"> Ministry of Finance</t>
  </si>
  <si>
    <t xml:space="preserve">     Consolidated Loan</t>
  </si>
  <si>
    <t xml:space="preserve">     Extension of Storage Complex</t>
  </si>
  <si>
    <t>1965-82</t>
  </si>
  <si>
    <t>1982-85</t>
  </si>
  <si>
    <t>RECAPITULATION</t>
  </si>
  <si>
    <t>A. Statutory Bodies</t>
  </si>
  <si>
    <t>TOTAL  I</t>
  </si>
  <si>
    <t>II. LOANS REFUNDABLE BY</t>
  </si>
  <si>
    <t>SINKING FUND CONTRIBUTIONS</t>
  </si>
  <si>
    <t>TOTAL  II</t>
  </si>
  <si>
    <t>TOTAL   I &amp; II</t>
  </si>
  <si>
    <t>Note :  The original amounts of foreign loans are stated at their rupee equivalent on date of issue</t>
  </si>
  <si>
    <t>J. VALAYTHEN</t>
  </si>
  <si>
    <t>1987-99</t>
  </si>
  <si>
    <t>1997-99</t>
  </si>
  <si>
    <t>1991-99</t>
  </si>
  <si>
    <t xml:space="preserve">       Government Loans </t>
  </si>
  <si>
    <t xml:space="preserve">       To cover operating deficits </t>
  </si>
  <si>
    <t>1963-99</t>
  </si>
  <si>
    <t>1980-88</t>
  </si>
  <si>
    <t>1988-89</t>
  </si>
  <si>
    <t>1990-99</t>
  </si>
  <si>
    <t>1993-99</t>
  </si>
  <si>
    <t>1992-99</t>
  </si>
  <si>
    <t xml:space="preserve"> (Exim Bank)    </t>
  </si>
  <si>
    <t xml:space="preserve">                                   Extension Project</t>
  </si>
  <si>
    <t xml:space="preserve">                              Research Institute</t>
  </si>
  <si>
    <t>during</t>
  </si>
  <si>
    <t xml:space="preserve">  Mare aux Vacoas water supply - Ph I</t>
  </si>
  <si>
    <t xml:space="preserve">                                                        - Ph II</t>
  </si>
  <si>
    <t xml:space="preserve"> 4. Mauritius Cooperative Central Bank</t>
  </si>
  <si>
    <t xml:space="preserve">     Belle Mare Irrigation Project</t>
  </si>
  <si>
    <t>Loan from Badea USD 13.3m</t>
  </si>
  <si>
    <t>1999-00</t>
  </si>
  <si>
    <t xml:space="preserve">    Loan from Government of India</t>
  </si>
  <si>
    <t xml:space="preserve">      8th Line of credit</t>
  </si>
  <si>
    <t xml:space="preserve">     of economy</t>
  </si>
  <si>
    <t>written-off</t>
  </si>
  <si>
    <t xml:space="preserve"> Accountant-General</t>
  </si>
  <si>
    <t>Amount repaid/</t>
  </si>
  <si>
    <t xml:space="preserve">     Financial schemes- various sectors </t>
  </si>
  <si>
    <t xml:space="preserve">     Small Scale Agric. Sectors,Transport</t>
  </si>
  <si>
    <t xml:space="preserve">   Secondary Schools &amp; Modernisation</t>
  </si>
  <si>
    <t>1997-01</t>
  </si>
  <si>
    <t>5. Mauritius Telecom</t>
  </si>
  <si>
    <t xml:space="preserve">6.  National Housing Development Co.Ltd </t>
  </si>
  <si>
    <t>1. Central Electricity Board -</t>
  </si>
  <si>
    <t>2. Agricultural Marketing Board -</t>
  </si>
  <si>
    <t xml:space="preserve">3. Mtius Sugar Industry </t>
  </si>
  <si>
    <t>1996-01</t>
  </si>
  <si>
    <t>of 1958</t>
  </si>
  <si>
    <t xml:space="preserve">Ord. No. 29 </t>
  </si>
  <si>
    <t>Year of  Issue</t>
  </si>
  <si>
    <t>Ordinance                                    or                    Authority</t>
  </si>
  <si>
    <t>Original     Amount                            of  Loan</t>
  </si>
  <si>
    <t>2. Mauritius Housing Company Ltd</t>
  </si>
  <si>
    <t>2001-02</t>
  </si>
  <si>
    <t xml:space="preserve">        132 Kv Transmission Line Project</t>
  </si>
  <si>
    <t>S T A T E M E N T   M</t>
  </si>
  <si>
    <t>7. Business Parks of Mauritius Ltd</t>
  </si>
  <si>
    <t xml:space="preserve">     IFAD Rural Diversification Program</t>
  </si>
  <si>
    <t>1983-02</t>
  </si>
  <si>
    <t xml:space="preserve">     Local (Firinga Housing Unit)</t>
  </si>
  <si>
    <t>2002-03</t>
  </si>
  <si>
    <t xml:space="preserve">      Loan from Badea</t>
  </si>
  <si>
    <t>2001-03</t>
  </si>
  <si>
    <t>1999-03</t>
  </si>
  <si>
    <t>B - PRIVATE INDIVIDUALS</t>
  </si>
  <si>
    <t xml:space="preserve">    Improvement  of Houses</t>
  </si>
  <si>
    <t xml:space="preserve">    Housing Programme</t>
  </si>
  <si>
    <t xml:space="preserve">         Republic of China</t>
  </si>
  <si>
    <t xml:space="preserve">     Local (Malaysian)</t>
  </si>
  <si>
    <t xml:space="preserve">   Cyber City and IT Education Projects</t>
  </si>
  <si>
    <t xml:space="preserve">    Loan from Government of India :-</t>
  </si>
  <si>
    <t>C - PRIVATE BODIES</t>
  </si>
  <si>
    <t>C - PRIVATE BODIES - cont.</t>
  </si>
  <si>
    <t>A.  Statutory Bodies</t>
  </si>
  <si>
    <t>B.  Private Individuals</t>
  </si>
  <si>
    <t>C.  Private Bodies</t>
  </si>
  <si>
    <t>I.  LOANS REFUNDABLE BY</t>
  </si>
  <si>
    <t>A - STATUTORY BODIES - cont.</t>
  </si>
  <si>
    <t>6.  Agricultural Marketing Board</t>
  </si>
  <si>
    <t>2.  Central Water Authority</t>
  </si>
  <si>
    <t xml:space="preserve"> 3.  Sugar Planters Mechanical Pool</t>
  </si>
  <si>
    <t xml:space="preserve">      Corporation</t>
  </si>
  <si>
    <t xml:space="preserve"> 4.  Mauritius Meat Authority</t>
  </si>
  <si>
    <t xml:space="preserve">      Government Loans</t>
  </si>
  <si>
    <t xml:space="preserve">  5.  Irrigation Authority</t>
  </si>
  <si>
    <t xml:space="preserve">         Loan from European Devt.Fund:</t>
  </si>
  <si>
    <t xml:space="preserve">          Storage Installations</t>
  </si>
  <si>
    <t>I.   LOANS REFUNDABLE BY</t>
  </si>
  <si>
    <t xml:space="preserve">  10.   Rose-Belle S.E.</t>
  </si>
  <si>
    <t xml:space="preserve">II.   LOANS REFUNDABLE BY </t>
  </si>
  <si>
    <t>Amount             Outstanding  as at 1 July, 2003</t>
  </si>
  <si>
    <t>Amount  of               Loan Issued during 2003-04</t>
  </si>
  <si>
    <t>2003-04</t>
  </si>
  <si>
    <t>at 30.06.2004</t>
  </si>
  <si>
    <t>at 30 June 2004</t>
  </si>
  <si>
    <t>1977-04</t>
  </si>
  <si>
    <t>2001-04</t>
  </si>
  <si>
    <t>2002-04</t>
  </si>
  <si>
    <t xml:space="preserve">  11.   State Investment Corporation</t>
  </si>
  <si>
    <t>1991-04</t>
  </si>
  <si>
    <t>1996-04</t>
  </si>
  <si>
    <t>1999-04</t>
  </si>
  <si>
    <t>Min.of Pub.Util.</t>
  </si>
  <si>
    <t>* Represent accrued sinking fund as at 30 June 2003 and include contribution amounting to Rs 233,699.32 for 2003-2004</t>
  </si>
  <si>
    <t xml:space="preserve">   7.  Mauritius Freeport Authority </t>
  </si>
  <si>
    <t>8.  National Transport Corporation</t>
  </si>
  <si>
    <t>9.  Industrial &amp; Vocational Training</t>
  </si>
  <si>
    <t xml:space="preserve">  14  October, 2004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</si>
</sst>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\(#,##0.00\)"/>
    <numFmt numFmtId="179" formatCode="#,##0.00**"/>
    <numFmt numFmtId="180" formatCode="#,##0.00\(*)"/>
    <numFmt numFmtId="181" formatCode="#,##0.00\ **"/>
    <numFmt numFmtId="182" formatCode="#,##0.00\ \ \ **"/>
    <numFmt numFmtId="183" formatCode="#,##0.00\ \ \ \ \ \ \ **"/>
    <numFmt numFmtId="184" formatCode="#,##0.00\ \ \ \ \ \ \ \ \ "/>
    <numFmt numFmtId="185" formatCode="#,##0.00\ "/>
    <numFmt numFmtId="186" formatCode="**#,##0.00\ "/>
    <numFmt numFmtId="187" formatCode="#,##0.00\a"/>
    <numFmt numFmtId="188" formatCode="#,##0.00\b"/>
    <numFmt numFmtId="189" formatCode="#,##0.00\(\a\)"/>
    <numFmt numFmtId="190" formatCode="#,##0.00\(\b\)"/>
    <numFmt numFmtId="191" formatCode="#,##0.00\ ;\(#,##0.00\)"/>
    <numFmt numFmtId="192" formatCode="*#\,##0.00\ "/>
    <numFmt numFmtId="193" formatCode="#,###\(\a\)"/>
    <numFmt numFmtId="194" formatCode="#,##0.00\ \ "/>
    <numFmt numFmtId="195" formatCode="#,##0.00\ \ \ \ "/>
    <numFmt numFmtId="196" formatCode="#,##0.00\ \ \ \ \ \ \ \ \ \ \ \ \ "/>
    <numFmt numFmtId="197" formatCode="#,##0.00\ \ \ \ \ \ \ \ \ \ \ \ \ \ \ "/>
    <numFmt numFmtId="198" formatCode="#,##0.00\ \ \ \ \ \ \ \ "/>
    <numFmt numFmtId="199" formatCode="#,##0.00\ \ \ \ \ \ \ "/>
    <numFmt numFmtId="200" formatCode="#,##0.00\ \ \ \ \ \ "/>
    <numFmt numFmtId="201" formatCode="#,##0.00\ \ \ "/>
    <numFmt numFmtId="202" formatCode="#,##0.00&quot;*&quot;"/>
    <numFmt numFmtId="203" formatCode="\-\(#,##0.00\)"/>
    <numFmt numFmtId="204" formatCode="#,##0.00;[Red]#,##0.00"/>
    <numFmt numFmtId="205" formatCode="0.00_);\(0.00\)"/>
    <numFmt numFmtId="206" formatCode="_(* #,##0.0_);_(* \(#,##0.0\);_(* &quot;-&quot;??_);_(@_)"/>
    <numFmt numFmtId="207" formatCode="_(* #,##0.000_);_(* \(#,##0.000\);_(* &quot;-&quot;???_);_(@_)"/>
  </numFmts>
  <fonts count="11">
    <font>
      <sz val="10"/>
      <name val="Times New Roman"/>
      <family val="0"/>
    </font>
    <font>
      <b/>
      <sz val="8"/>
      <name val="Tms Rmn"/>
      <family val="0"/>
    </font>
    <font>
      <i/>
      <sz val="8"/>
      <name val="Tms Rmn"/>
      <family val="0"/>
    </font>
    <font>
      <b/>
      <i/>
      <sz val="8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b/>
      <i/>
      <sz val="9"/>
      <name val="Times New Roman"/>
      <family val="0"/>
    </font>
    <font>
      <b/>
      <sz val="9"/>
      <name val="Times New Roman"/>
      <family val="0"/>
    </font>
    <font>
      <i/>
      <sz val="9"/>
      <name val="Tms Rmn"/>
      <family val="0"/>
    </font>
    <font>
      <i/>
      <sz val="9"/>
      <name val="Times New Roman"/>
      <family val="0"/>
    </font>
    <font>
      <b/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18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7">
    <xf numFmtId="4" fontId="0" fillId="0" borderId="0" xfId="0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" fontId="5" fillId="0" borderId="0" xfId="0" applyFont="1" applyAlignment="1">
      <alignment/>
    </xf>
    <xf numFmtId="4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Continuous"/>
    </xf>
    <xf numFmtId="4" fontId="5" fillId="0" borderId="0" xfId="0" applyFont="1" applyAlignment="1">
      <alignment horizontal="centerContinuous"/>
    </xf>
    <xf numFmtId="0" fontId="6" fillId="1" borderId="3" xfId="0" applyNumberFormat="1" applyFont="1" applyFill="1" applyBorder="1" applyAlignment="1">
      <alignment horizontal="centerContinuous"/>
    </xf>
    <xf numFmtId="0" fontId="6" fillId="0" borderId="0" xfId="0" applyNumberFormat="1" applyFont="1" applyAlignment="1">
      <alignment horizontal="left"/>
    </xf>
    <xf numFmtId="171" fontId="5" fillId="0" borderId="0" xfId="0" applyNumberFormat="1" applyFont="1" applyBorder="1" applyAlignment="1">
      <alignment horizontal="centerContinuous"/>
    </xf>
    <xf numFmtId="0" fontId="7" fillId="1" borderId="4" xfId="0" applyNumberFormat="1" applyFont="1" applyFill="1" applyBorder="1" applyAlignment="1">
      <alignment/>
    </xf>
    <xf numFmtId="0" fontId="7" fillId="1" borderId="4" xfId="0" applyNumberFormat="1" applyFont="1" applyFill="1" applyBorder="1" applyAlignment="1">
      <alignment horizontal="center"/>
    </xf>
    <xf numFmtId="171" fontId="7" fillId="1" borderId="5" xfId="0" applyNumberFormat="1" applyFont="1" applyFill="1" applyBorder="1" applyAlignment="1">
      <alignment horizontal="center"/>
    </xf>
    <xf numFmtId="4" fontId="7" fillId="1" borderId="1" xfId="0" applyNumberFormat="1" applyFont="1" applyFill="1" applyBorder="1" applyAlignment="1">
      <alignment horizontal="center"/>
    </xf>
    <xf numFmtId="0" fontId="7" fillId="1" borderId="1" xfId="0" applyNumberFormat="1" applyFont="1" applyFill="1" applyBorder="1" applyAlignment="1">
      <alignment horizontal="center"/>
    </xf>
    <xf numFmtId="171" fontId="7" fillId="1" borderId="0" xfId="0" applyNumberFormat="1" applyFont="1" applyFill="1" applyBorder="1" applyAlignment="1">
      <alignment horizontal="center"/>
    </xf>
    <xf numFmtId="0" fontId="7" fillId="1" borderId="6" xfId="0" applyNumberFormat="1" applyFont="1" applyFill="1" applyBorder="1" applyAlignment="1">
      <alignment horizontal="center"/>
    </xf>
    <xf numFmtId="171" fontId="7" fillId="1" borderId="7" xfId="0" applyNumberFormat="1" applyFont="1" applyFill="1" applyBorder="1" applyAlignment="1">
      <alignment horizontal="center"/>
    </xf>
    <xf numFmtId="0" fontId="8" fillId="0" borderId="4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171" fontId="5" fillId="0" borderId="5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171" fontId="7" fillId="0" borderId="0" xfId="0" applyNumberFormat="1" applyFont="1" applyBorder="1" applyAlignment="1">
      <alignment horizontal="center" vertical="center"/>
    </xf>
    <xf numFmtId="171" fontId="5" fillId="0" borderId="1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171" fontId="5" fillId="0" borderId="1" xfId="0" applyNumberFormat="1" applyFont="1" applyBorder="1" applyAlignment="1">
      <alignment horizontal="center"/>
    </xf>
    <xf numFmtId="171" fontId="5" fillId="0" borderId="0" xfId="0" applyNumberFormat="1" applyFont="1" applyBorder="1" applyAlignment="1">
      <alignment/>
    </xf>
    <xf numFmtId="171" fontId="5" fillId="0" borderId="1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0" fontId="5" fillId="0" borderId="1" xfId="0" applyNumberFormat="1" applyFont="1" applyBorder="1" applyAlignment="1">
      <alignment horizontal="left"/>
    </xf>
    <xf numFmtId="171" fontId="5" fillId="0" borderId="1" xfId="0" applyNumberFormat="1" applyFont="1" applyBorder="1" applyAlignment="1">
      <alignment horizontal="right"/>
    </xf>
    <xf numFmtId="171" fontId="5" fillId="0" borderId="2" xfId="0" applyNumberFormat="1" applyFont="1" applyBorder="1" applyAlignment="1">
      <alignment/>
    </xf>
    <xf numFmtId="4" fontId="5" fillId="0" borderId="2" xfId="0" applyFont="1" applyBorder="1" applyAlignment="1">
      <alignment/>
    </xf>
    <xf numFmtId="0" fontId="5" fillId="0" borderId="1" xfId="0" applyNumberFormat="1" applyFont="1" applyBorder="1" applyAlignment="1">
      <alignment/>
    </xf>
    <xf numFmtId="4" fontId="5" fillId="0" borderId="0" xfId="0" applyFont="1" applyAlignment="1">
      <alignment/>
    </xf>
    <xf numFmtId="0" fontId="9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71" fontId="5" fillId="0" borderId="8" xfId="0" applyNumberFormat="1" applyFont="1" applyBorder="1" applyAlignment="1">
      <alignment/>
    </xf>
    <xf numFmtId="171" fontId="5" fillId="0" borderId="9" xfId="0" applyNumberFormat="1" applyFont="1" applyBorder="1" applyAlignment="1">
      <alignment/>
    </xf>
    <xf numFmtId="171" fontId="7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171" fontId="5" fillId="0" borderId="1" xfId="0" applyNumberFormat="1" applyFont="1" applyBorder="1" applyAlignment="1">
      <alignment/>
    </xf>
    <xf numFmtId="171" fontId="5" fillId="0" borderId="1" xfId="0" applyNumberFormat="1" applyFont="1" applyFill="1" applyBorder="1" applyAlignment="1">
      <alignment/>
    </xf>
    <xf numFmtId="171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/>
    </xf>
    <xf numFmtId="0" fontId="5" fillId="0" borderId="1" xfId="0" applyNumberFormat="1" applyFont="1" applyBorder="1" applyAlignment="1" quotePrefix="1">
      <alignment horizontal="left"/>
    </xf>
    <xf numFmtId="171" fontId="5" fillId="0" borderId="11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" fontId="5" fillId="0" borderId="1" xfId="0" applyFont="1" applyBorder="1" applyAlignment="1">
      <alignment/>
    </xf>
    <xf numFmtId="4" fontId="5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vertical="top"/>
    </xf>
    <xf numFmtId="0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171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/>
    </xf>
    <xf numFmtId="171" fontId="5" fillId="0" borderId="1" xfId="0" applyNumberFormat="1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/>
    </xf>
    <xf numFmtId="171" fontId="5" fillId="0" borderId="1" xfId="0" applyNumberFormat="1" applyFont="1" applyBorder="1" applyAlignment="1">
      <alignment/>
    </xf>
    <xf numFmtId="0" fontId="7" fillId="0" borderId="6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171" fontId="5" fillId="0" borderId="2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4" fontId="5" fillId="0" borderId="0" xfId="0" applyFont="1" applyBorder="1" applyAlignment="1">
      <alignment horizontal="left"/>
    </xf>
    <xf numFmtId="4" fontId="5" fillId="0" borderId="2" xfId="0" applyFont="1" applyBorder="1" applyAlignment="1">
      <alignment horizontal="center"/>
    </xf>
    <xf numFmtId="4" fontId="5" fillId="0" borderId="1" xfId="0" applyFont="1" applyBorder="1" applyAlignment="1" applyProtection="1">
      <alignment/>
      <protection locked="0"/>
    </xf>
    <xf numFmtId="171" fontId="5" fillId="0" borderId="2" xfId="0" applyNumberFormat="1" applyFont="1" applyBorder="1" applyAlignment="1">
      <alignment horizontal="right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171" fontId="5" fillId="0" borderId="1" xfId="0" applyNumberFormat="1" applyFont="1" applyBorder="1" applyAlignment="1" applyProtection="1">
      <alignment horizontal="center"/>
      <protection locked="0"/>
    </xf>
    <xf numFmtId="171" fontId="5" fillId="0" borderId="2" xfId="0" applyNumberFormat="1" applyFont="1" applyBorder="1" applyAlignment="1" applyProtection="1">
      <alignment/>
      <protection locked="0"/>
    </xf>
    <xf numFmtId="171" fontId="5" fillId="0" borderId="1" xfId="0" applyNumberFormat="1" applyFont="1" applyBorder="1" applyAlignment="1" applyProtection="1">
      <alignment/>
      <protection locked="0"/>
    </xf>
    <xf numFmtId="4" fontId="5" fillId="0" borderId="0" xfId="0" applyFont="1" applyAlignment="1" applyProtection="1">
      <alignment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171" fontId="5" fillId="0" borderId="1" xfId="0" applyNumberFormat="1" applyFont="1" applyBorder="1" applyAlignment="1" applyProtection="1">
      <alignment horizontal="center"/>
      <protection locked="0"/>
    </xf>
    <xf numFmtId="171" fontId="5" fillId="0" borderId="1" xfId="0" applyNumberFormat="1" applyFont="1" applyBorder="1" applyAlignment="1" applyProtection="1">
      <alignment/>
      <protection locked="0"/>
    </xf>
    <xf numFmtId="0" fontId="9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71" fontId="5" fillId="0" borderId="8" xfId="0" applyNumberFormat="1" applyFont="1" applyBorder="1" applyAlignment="1">
      <alignment/>
    </xf>
    <xf numFmtId="171" fontId="5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 quotePrefix="1">
      <alignment horizontal="left"/>
    </xf>
    <xf numFmtId="171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" fontId="7" fillId="0" borderId="0" xfId="0" applyFont="1" applyAlignment="1">
      <alignment/>
    </xf>
    <xf numFmtId="1" fontId="5" fillId="0" borderId="2" xfId="0" applyNumberFormat="1" applyFont="1" applyBorder="1" applyAlignment="1">
      <alignment horizontal="center"/>
    </xf>
    <xf numFmtId="4" fontId="5" fillId="0" borderId="0" xfId="0" applyFont="1" applyAlignment="1">
      <alignment/>
    </xf>
    <xf numFmtId="0" fontId="9" fillId="0" borderId="7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171" fontId="5" fillId="0" borderId="2" xfId="0" applyNumberFormat="1" applyFont="1" applyBorder="1" applyAlignment="1">
      <alignment horizontal="center"/>
    </xf>
    <xf numFmtId="4" fontId="5" fillId="0" borderId="0" xfId="0" applyFont="1" applyBorder="1" applyAlignment="1">
      <alignment/>
    </xf>
    <xf numFmtId="0" fontId="7" fillId="0" borderId="1" xfId="0" applyNumberFormat="1" applyFont="1" applyBorder="1" applyAlignment="1">
      <alignment/>
    </xf>
    <xf numFmtId="171" fontId="5" fillId="0" borderId="12" xfId="0" applyNumberFormat="1" applyFont="1" applyBorder="1" applyAlignment="1">
      <alignment/>
    </xf>
    <xf numFmtId="4" fontId="5" fillId="0" borderId="12" xfId="0" applyFont="1" applyBorder="1" applyAlignment="1">
      <alignment/>
    </xf>
    <xf numFmtId="171" fontId="5" fillId="0" borderId="6" xfId="0" applyNumberFormat="1" applyFont="1" applyBorder="1" applyAlignment="1">
      <alignment/>
    </xf>
    <xf numFmtId="171" fontId="5" fillId="0" borderId="6" xfId="0" applyNumberFormat="1" applyFont="1" applyFill="1" applyBorder="1" applyAlignment="1">
      <alignment/>
    </xf>
    <xf numFmtId="171" fontId="5" fillId="0" borderId="7" xfId="0" applyNumberFormat="1" applyFont="1" applyBorder="1" applyAlignment="1">
      <alignment/>
    </xf>
    <xf numFmtId="171" fontId="5" fillId="0" borderId="12" xfId="0" applyNumberFormat="1" applyFont="1" applyBorder="1" applyAlignment="1">
      <alignment/>
    </xf>
    <xf numFmtId="171" fontId="5" fillId="0" borderId="13" xfId="0" applyNumberFormat="1" applyFont="1" applyBorder="1" applyAlignment="1">
      <alignment/>
    </xf>
    <xf numFmtId="202" fontId="5" fillId="0" borderId="1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/>
    </xf>
    <xf numFmtId="4" fontId="5" fillId="0" borderId="6" xfId="0" applyFont="1" applyBorder="1" applyAlignment="1">
      <alignment horizontal="center"/>
    </xf>
    <xf numFmtId="4" fontId="5" fillId="0" borderId="6" xfId="0" applyFont="1" applyBorder="1" applyAlignment="1">
      <alignment/>
    </xf>
    <xf numFmtId="171" fontId="5" fillId="0" borderId="9" xfId="0" applyNumberFormat="1" applyFont="1" applyBorder="1" applyAlignment="1">
      <alignment/>
    </xf>
    <xf numFmtId="4" fontId="5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4" fontId="5" fillId="0" borderId="11" xfId="0" applyFont="1" applyBorder="1" applyAlignment="1">
      <alignment horizontal="center" vertical="center"/>
    </xf>
    <xf numFmtId="4" fontId="5" fillId="0" borderId="8" xfId="0" applyFont="1" applyBorder="1" applyAlignment="1">
      <alignment vertical="center"/>
    </xf>
    <xf numFmtId="171" fontId="5" fillId="0" borderId="8" xfId="0" applyNumberFormat="1" applyFont="1" applyBorder="1" applyAlignment="1">
      <alignment vertical="center"/>
    </xf>
    <xf numFmtId="171" fontId="5" fillId="0" borderId="11" xfId="0" applyNumberFormat="1" applyFont="1" applyBorder="1" applyAlignment="1">
      <alignment vertical="center"/>
    </xf>
    <xf numFmtId="171" fontId="5" fillId="0" borderId="9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/>
    </xf>
    <xf numFmtId="4" fontId="5" fillId="0" borderId="0" xfId="0" applyFont="1" applyBorder="1" applyAlignment="1">
      <alignment horizontal="center" vertical="center"/>
    </xf>
    <xf numFmtId="4" fontId="5" fillId="0" borderId="0" xfId="0" applyFont="1" applyBorder="1" applyAlignment="1">
      <alignment vertical="center"/>
    </xf>
    <xf numFmtId="171" fontId="5" fillId="0" borderId="0" xfId="0" applyNumberFormat="1" applyFont="1" applyBorder="1" applyAlignment="1">
      <alignment vertical="center"/>
    </xf>
    <xf numFmtId="171" fontId="5" fillId="0" borderId="0" xfId="0" applyNumberFormat="1" applyFont="1" applyBorder="1" applyAlignment="1">
      <alignment horizontal="right"/>
    </xf>
    <xf numFmtId="4" fontId="6" fillId="0" borderId="0" xfId="0" applyFont="1" applyAlignment="1">
      <alignment/>
    </xf>
    <xf numFmtId="4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1" borderId="0" xfId="0" applyNumberFormat="1" applyFont="1" applyFill="1" applyAlignment="1">
      <alignment horizontal="centerContinuous"/>
    </xf>
    <xf numFmtId="171" fontId="5" fillId="1" borderId="0" xfId="0" applyNumberFormat="1" applyFont="1" applyFill="1" applyBorder="1" applyAlignment="1">
      <alignment horizontal="centerContinuous"/>
    </xf>
    <xf numFmtId="4" fontId="7" fillId="0" borderId="0" xfId="0" applyNumberFormat="1" applyFont="1" applyAlignment="1">
      <alignment horizontal="centerContinuous"/>
    </xf>
    <xf numFmtId="171" fontId="5" fillId="0" borderId="0" xfId="0" applyNumberFormat="1" applyFont="1" applyBorder="1" applyAlignment="1">
      <alignment horizontal="centerContinuous"/>
    </xf>
    <xf numFmtId="4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0" xfId="0" applyFont="1" applyBorder="1" applyAlignment="1">
      <alignment/>
    </xf>
    <xf numFmtId="4" fontId="10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" fontId="5" fillId="0" borderId="0" xfId="0" applyNumberFormat="1" applyFont="1" applyAlignment="1">
      <alignment textRotation="180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71" fontId="5" fillId="1" borderId="14" xfId="0" applyNumberFormat="1" applyFont="1" applyFill="1" applyBorder="1" applyAlignment="1">
      <alignment horizontal="centerContinuous"/>
    </xf>
    <xf numFmtId="0" fontId="7" fillId="1" borderId="15" xfId="0" applyNumberFormat="1" applyFont="1" applyFill="1" applyBorder="1" applyAlignment="1">
      <alignment horizontal="center" vertical="center" wrapText="1"/>
    </xf>
    <xf numFmtId="0" fontId="7" fillId="1" borderId="2" xfId="0" applyNumberFormat="1" applyFont="1" applyFill="1" applyBorder="1" applyAlignment="1">
      <alignment horizontal="center" vertical="center" wrapText="1"/>
    </xf>
    <xf numFmtId="0" fontId="7" fillId="1" borderId="12" xfId="0" applyNumberFormat="1" applyFont="1" applyFill="1" applyBorder="1" applyAlignment="1">
      <alignment horizontal="center" vertical="center" wrapText="1"/>
    </xf>
    <xf numFmtId="4" fontId="5" fillId="0" borderId="0" xfId="0" applyFont="1" applyBorder="1" applyAlignment="1">
      <alignment horizontal="center"/>
    </xf>
    <xf numFmtId="0" fontId="7" fillId="1" borderId="4" xfId="0" applyNumberFormat="1" applyFont="1" applyFill="1" applyBorder="1" applyAlignment="1">
      <alignment horizontal="center" vertical="center"/>
    </xf>
    <xf numFmtId="0" fontId="7" fillId="1" borderId="1" xfId="0" applyNumberFormat="1" applyFont="1" applyFill="1" applyBorder="1" applyAlignment="1">
      <alignment horizontal="center" vertical="center"/>
    </xf>
    <xf numFmtId="0" fontId="7" fillId="1" borderId="6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left"/>
    </xf>
    <xf numFmtId="171" fontId="5" fillId="0" borderId="2" xfId="0" applyNumberFormat="1" applyFont="1" applyBorder="1" applyAlignment="1">
      <alignment horizontal="left"/>
    </xf>
    <xf numFmtId="4" fontId="5" fillId="0" borderId="2" xfId="0" applyFont="1" applyBorder="1" applyAlignment="1">
      <alignment horizontal="left"/>
    </xf>
    <xf numFmtId="4" fontId="5" fillId="0" borderId="1" xfId="0" applyFont="1" applyBorder="1" applyAlignment="1">
      <alignment horizontal="left"/>
    </xf>
    <xf numFmtId="171" fontId="5" fillId="0" borderId="10" xfId="0" applyNumberFormat="1" applyFont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952500</xdr:colOff>
      <xdr:row>274</xdr:row>
      <xdr:rowOff>133350</xdr:rowOff>
    </xdr:from>
    <xdr:to>
      <xdr:col>5</xdr:col>
      <xdr:colOff>952500</xdr:colOff>
      <xdr:row>274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457825" y="4433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281"/>
  <sheetViews>
    <sheetView tabSelected="1" workbookViewId="0" topLeftCell="F243">
      <selection activeCell="J249" sqref="J249"/>
    </sheetView>
  </sheetViews>
  <sheetFormatPr defaultColWidth="9.33203125" defaultRowHeight="12.75"/>
  <cols>
    <col min="1" max="1" width="4.16015625" style="148" customWidth="1"/>
    <col min="2" max="2" width="33.5" style="4" customWidth="1"/>
    <col min="3" max="3" width="9" style="5" customWidth="1"/>
    <col min="4" max="4" width="15.33203125" style="4" customWidth="1"/>
    <col min="5" max="5" width="16.83203125" style="4" customWidth="1"/>
    <col min="6" max="6" width="16.66015625" style="4" customWidth="1"/>
    <col min="7" max="7" width="15.16015625" style="4" customWidth="1"/>
    <col min="8" max="8" width="15.33203125" style="4" customWidth="1"/>
    <col min="9" max="9" width="15.5" style="4" customWidth="1"/>
    <col min="10" max="10" width="16.66015625" style="28" customWidth="1"/>
    <col min="11" max="12" width="9.33203125" style="4" customWidth="1"/>
    <col min="13" max="13" width="11.66015625" style="4" bestFit="1" customWidth="1"/>
    <col min="14" max="16384" width="9.33203125" style="4" customWidth="1"/>
  </cols>
  <sheetData>
    <row r="1" spans="4:10" ht="19.5" customHeight="1" thickBot="1" thickTop="1">
      <c r="D1" s="6"/>
      <c r="E1" s="7"/>
      <c r="F1" s="7"/>
      <c r="G1" s="7"/>
      <c r="I1" s="8" t="s">
        <v>198</v>
      </c>
      <c r="J1" s="154"/>
    </row>
    <row r="2" spans="2:10" ht="22.5" customHeight="1" thickTop="1">
      <c r="B2" s="9" t="s">
        <v>0</v>
      </c>
      <c r="D2" s="7"/>
      <c r="E2" s="7"/>
      <c r="F2" s="7"/>
      <c r="G2" s="7"/>
      <c r="H2" s="7"/>
      <c r="I2" s="7"/>
      <c r="J2" s="10"/>
    </row>
    <row r="3" spans="2:10" ht="12.75" customHeight="1">
      <c r="B3" s="6"/>
      <c r="D3" s="7"/>
      <c r="E3" s="7"/>
      <c r="F3" s="7"/>
      <c r="G3" s="7"/>
      <c r="H3" s="7"/>
      <c r="I3" s="7"/>
      <c r="J3" s="10"/>
    </row>
    <row r="4" spans="2:10" ht="12.75" customHeight="1">
      <c r="B4" s="159" t="s">
        <v>5</v>
      </c>
      <c r="C4" s="155" t="s">
        <v>192</v>
      </c>
      <c r="D4" s="155" t="s">
        <v>193</v>
      </c>
      <c r="E4" s="155" t="s">
        <v>194</v>
      </c>
      <c r="F4" s="155" t="s">
        <v>233</v>
      </c>
      <c r="G4" s="155" t="s">
        <v>234</v>
      </c>
      <c r="H4" s="11" t="s">
        <v>179</v>
      </c>
      <c r="I4" s="12" t="s">
        <v>2</v>
      </c>
      <c r="J4" s="13" t="s">
        <v>3</v>
      </c>
    </row>
    <row r="5" spans="2:10" ht="12">
      <c r="B5" s="160"/>
      <c r="C5" s="156"/>
      <c r="D5" s="156"/>
      <c r="E5" s="156"/>
      <c r="F5" s="156"/>
      <c r="G5" s="156"/>
      <c r="H5" s="14" t="s">
        <v>177</v>
      </c>
      <c r="I5" s="15" t="s">
        <v>4</v>
      </c>
      <c r="J5" s="16" t="s">
        <v>6</v>
      </c>
    </row>
    <row r="6" spans="2:10" ht="12">
      <c r="B6" s="160"/>
      <c r="C6" s="156"/>
      <c r="D6" s="156"/>
      <c r="E6" s="156"/>
      <c r="F6" s="156"/>
      <c r="G6" s="156"/>
      <c r="H6" s="15" t="s">
        <v>167</v>
      </c>
      <c r="I6" s="15" t="s">
        <v>7</v>
      </c>
      <c r="J6" s="16" t="s">
        <v>237</v>
      </c>
    </row>
    <row r="7" spans="2:10" ht="12">
      <c r="B7" s="161"/>
      <c r="C7" s="157"/>
      <c r="D7" s="157"/>
      <c r="E7" s="157"/>
      <c r="F7" s="157"/>
      <c r="G7" s="157"/>
      <c r="H7" s="17" t="s">
        <v>235</v>
      </c>
      <c r="I7" s="17" t="s">
        <v>236</v>
      </c>
      <c r="J7" s="18"/>
    </row>
    <row r="8" spans="2:10" ht="6" customHeight="1">
      <c r="B8" s="19"/>
      <c r="C8" s="20"/>
      <c r="D8" s="21"/>
      <c r="E8" s="22"/>
      <c r="F8" s="20"/>
      <c r="G8" s="20"/>
      <c r="H8" s="20"/>
      <c r="I8" s="20"/>
      <c r="J8" s="23"/>
    </row>
    <row r="9" spans="2:10" ht="16.5" customHeight="1">
      <c r="B9" s="24" t="s">
        <v>219</v>
      </c>
      <c r="C9" s="20"/>
      <c r="D9" s="21"/>
      <c r="E9" s="25" t="s">
        <v>9</v>
      </c>
      <c r="F9" s="25" t="s">
        <v>9</v>
      </c>
      <c r="G9" s="25" t="s">
        <v>9</v>
      </c>
      <c r="H9" s="25" t="s">
        <v>9</v>
      </c>
      <c r="I9" s="25" t="s">
        <v>9</v>
      </c>
      <c r="J9" s="26" t="s">
        <v>9</v>
      </c>
    </row>
    <row r="10" spans="2:9" ht="12.75" customHeight="1">
      <c r="B10" s="24" t="s">
        <v>10</v>
      </c>
      <c r="C10" s="20"/>
      <c r="D10" s="21"/>
      <c r="E10" s="27"/>
      <c r="F10" s="27"/>
      <c r="G10" s="27"/>
      <c r="H10" s="27"/>
      <c r="I10" s="27"/>
    </row>
    <row r="11" spans="2:9" ht="12" customHeight="1">
      <c r="B11" s="21"/>
      <c r="C11" s="20"/>
      <c r="D11" s="21"/>
      <c r="E11" s="27"/>
      <c r="F11" s="27"/>
      <c r="G11" s="27"/>
      <c r="H11" s="27"/>
      <c r="I11" s="27"/>
    </row>
    <row r="12" spans="2:9" ht="12.75" customHeight="1">
      <c r="B12" s="24" t="s">
        <v>11</v>
      </c>
      <c r="C12" s="20"/>
      <c r="D12" s="21"/>
      <c r="E12" s="27"/>
      <c r="F12" s="27"/>
      <c r="G12" s="27"/>
      <c r="H12" s="27"/>
      <c r="I12" s="27"/>
    </row>
    <row r="13" spans="2:9" ht="12" customHeight="1">
      <c r="B13" s="21"/>
      <c r="C13" s="20"/>
      <c r="D13" s="21"/>
      <c r="E13" s="27"/>
      <c r="F13" s="27"/>
      <c r="G13" s="27"/>
      <c r="H13" s="27"/>
      <c r="I13" s="27"/>
    </row>
    <row r="14" spans="2:9" ht="12.75" customHeight="1">
      <c r="B14" s="29" t="s">
        <v>12</v>
      </c>
      <c r="C14" s="20"/>
      <c r="D14" s="21"/>
      <c r="E14" s="27"/>
      <c r="F14" s="27"/>
      <c r="G14" s="27"/>
      <c r="H14" s="27"/>
      <c r="I14" s="27"/>
    </row>
    <row r="15" spans="2:10" ht="12" customHeight="1">
      <c r="B15" s="21" t="s">
        <v>13</v>
      </c>
      <c r="C15" s="20"/>
      <c r="D15" s="20"/>
      <c r="E15" s="27"/>
      <c r="F15" s="30"/>
      <c r="G15" s="30"/>
      <c r="H15" s="30"/>
      <c r="I15" s="30"/>
      <c r="J15" s="31"/>
    </row>
    <row r="16" spans="2:10" ht="12" customHeight="1">
      <c r="B16" s="21" t="s">
        <v>14</v>
      </c>
      <c r="C16" s="20"/>
      <c r="D16" s="20"/>
      <c r="E16" s="27"/>
      <c r="F16" s="27"/>
      <c r="G16" s="27"/>
      <c r="H16" s="27"/>
      <c r="I16" s="27"/>
      <c r="J16" s="31"/>
    </row>
    <row r="17" spans="2:10" ht="12" customHeight="1">
      <c r="B17" s="21" t="s">
        <v>15</v>
      </c>
      <c r="C17" s="20" t="s">
        <v>16</v>
      </c>
      <c r="D17" s="1" t="s">
        <v>245</v>
      </c>
      <c r="E17" s="27">
        <v>94121277.39</v>
      </c>
      <c r="F17" s="27">
        <v>51223821.73</v>
      </c>
      <c r="G17" s="27"/>
      <c r="H17" s="27"/>
      <c r="I17" s="32">
        <v>1124218.71</v>
      </c>
      <c r="J17" s="33">
        <f>F17+G17-H17+I17</f>
        <v>52348040.44</v>
      </c>
    </row>
    <row r="18" spans="2:10" ht="6" customHeight="1">
      <c r="B18" s="21"/>
      <c r="C18" s="20"/>
      <c r="D18" s="20"/>
      <c r="E18" s="27"/>
      <c r="F18" s="27"/>
      <c r="G18" s="30"/>
      <c r="H18" s="27"/>
      <c r="I18" s="27"/>
      <c r="J18" s="31"/>
    </row>
    <row r="19" spans="2:10" ht="12" customHeight="1">
      <c r="B19" s="34" t="s">
        <v>17</v>
      </c>
      <c r="C19" s="20"/>
      <c r="D19" s="20"/>
      <c r="E19" s="27"/>
      <c r="F19" s="27"/>
      <c r="G19" s="27"/>
      <c r="H19" s="27"/>
      <c r="I19" s="27"/>
      <c r="J19" s="31"/>
    </row>
    <row r="20" spans="2:10" ht="12" customHeight="1">
      <c r="B20" s="34" t="s">
        <v>18</v>
      </c>
      <c r="C20" s="20">
        <v>1988</v>
      </c>
      <c r="D20" s="20" t="s">
        <v>19</v>
      </c>
      <c r="E20" s="27">
        <v>4276844.75</v>
      </c>
      <c r="F20" s="27">
        <v>534605.69</v>
      </c>
      <c r="G20" s="35"/>
      <c r="H20" s="27"/>
      <c r="I20" s="30">
        <v>0</v>
      </c>
      <c r="J20" s="33">
        <f>F20+G20-H20+I20</f>
        <v>534605.69</v>
      </c>
    </row>
    <row r="21" spans="2:10" ht="6" customHeight="1">
      <c r="B21" s="34"/>
      <c r="C21" s="20"/>
      <c r="D21" s="20"/>
      <c r="E21" s="27"/>
      <c r="F21" s="27"/>
      <c r="G21" s="30"/>
      <c r="H21" s="27"/>
      <c r="I21" s="30"/>
      <c r="J21" s="31"/>
    </row>
    <row r="22" spans="2:10" ht="12">
      <c r="B22" s="21" t="s">
        <v>20</v>
      </c>
      <c r="C22" s="20"/>
      <c r="D22" s="20"/>
      <c r="E22" s="27"/>
      <c r="F22" s="27"/>
      <c r="G22" s="27"/>
      <c r="H22" s="27"/>
      <c r="I22" s="27"/>
      <c r="J22" s="31"/>
    </row>
    <row r="23" spans="1:10" ht="20.25" customHeight="1">
      <c r="A23" s="147">
        <v>172</v>
      </c>
      <c r="B23" s="21" t="s">
        <v>21</v>
      </c>
      <c r="C23" s="20"/>
      <c r="D23" s="20"/>
      <c r="E23" s="27"/>
      <c r="F23" s="35"/>
      <c r="G23" s="35"/>
      <c r="H23" s="27"/>
      <c r="I23" s="27"/>
      <c r="J23" s="31"/>
    </row>
    <row r="24" spans="2:10" ht="12" customHeight="1">
      <c r="B24" s="21" t="s">
        <v>22</v>
      </c>
      <c r="C24" s="20" t="s">
        <v>189</v>
      </c>
      <c r="D24" s="20" t="s">
        <v>19</v>
      </c>
      <c r="E24" s="27">
        <v>254023947.77</v>
      </c>
      <c r="F24" s="27">
        <v>376453155.52000004</v>
      </c>
      <c r="G24" s="32"/>
      <c r="H24" s="27"/>
      <c r="I24" s="32">
        <v>-6218317.22</v>
      </c>
      <c r="J24" s="33">
        <f>F24+G24-H24+I24</f>
        <v>370234838.3</v>
      </c>
    </row>
    <row r="25" spans="2:10" ht="6" customHeight="1">
      <c r="B25" s="21"/>
      <c r="C25" s="20"/>
      <c r="D25" s="20"/>
      <c r="E25" s="27"/>
      <c r="F25" s="27"/>
      <c r="G25" s="30"/>
      <c r="H25" s="27"/>
      <c r="I25" s="27"/>
      <c r="J25" s="31"/>
    </row>
    <row r="26" spans="2:10" ht="12" customHeight="1">
      <c r="B26" s="21" t="s">
        <v>23</v>
      </c>
      <c r="C26" s="20"/>
      <c r="D26" s="20"/>
      <c r="E26" s="27"/>
      <c r="F26" s="27"/>
      <c r="G26" s="27"/>
      <c r="H26" s="27"/>
      <c r="I26" s="27"/>
      <c r="J26" s="31"/>
    </row>
    <row r="27" spans="2:10" ht="12" customHeight="1">
      <c r="B27" s="21" t="s">
        <v>15</v>
      </c>
      <c r="C27" s="20" t="s">
        <v>24</v>
      </c>
      <c r="D27" s="20" t="s">
        <v>19</v>
      </c>
      <c r="E27" s="27">
        <v>20177951.92</v>
      </c>
      <c r="F27" s="27">
        <v>8594695.5</v>
      </c>
      <c r="G27" s="27"/>
      <c r="H27" s="27"/>
      <c r="I27" s="32">
        <v>-303331.91</v>
      </c>
      <c r="J27" s="33">
        <f>F27+G27-H27+I27</f>
        <v>8291363.59</v>
      </c>
    </row>
    <row r="28" spans="2:10" ht="6" customHeight="1">
      <c r="B28" s="21"/>
      <c r="C28" s="20"/>
      <c r="D28" s="20"/>
      <c r="E28" s="27"/>
      <c r="F28" s="27"/>
      <c r="G28" s="27"/>
      <c r="H28" s="27"/>
      <c r="I28" s="27"/>
      <c r="J28" s="31"/>
    </row>
    <row r="29" spans="2:10" ht="12" customHeight="1">
      <c r="B29" s="21" t="s">
        <v>25</v>
      </c>
      <c r="C29" s="20"/>
      <c r="D29" s="20"/>
      <c r="E29" s="27"/>
      <c r="F29" s="27"/>
      <c r="G29" s="27"/>
      <c r="H29" s="27"/>
      <c r="I29" s="27"/>
      <c r="J29" s="31"/>
    </row>
    <row r="30" spans="2:10" ht="12" customHeight="1">
      <c r="B30" s="21" t="s">
        <v>26</v>
      </c>
      <c r="C30" s="20" t="s">
        <v>27</v>
      </c>
      <c r="D30" s="20" t="s">
        <v>19</v>
      </c>
      <c r="E30" s="27">
        <v>24328372.55</v>
      </c>
      <c r="F30" s="27">
        <v>54759737.25</v>
      </c>
      <c r="G30" s="27"/>
      <c r="H30" s="27"/>
      <c r="I30" s="32">
        <v>1201822.11</v>
      </c>
      <c r="J30" s="33">
        <f>F30+G30-H30+I30</f>
        <v>55961559.36</v>
      </c>
    </row>
    <row r="31" spans="2:10" ht="6" customHeight="1">
      <c r="B31" s="21"/>
      <c r="C31" s="20"/>
      <c r="D31" s="20"/>
      <c r="E31" s="27"/>
      <c r="F31" s="27"/>
      <c r="G31" s="27"/>
      <c r="H31" s="27"/>
      <c r="I31" s="27"/>
      <c r="J31" s="31"/>
    </row>
    <row r="32" spans="2:10" ht="12" customHeight="1">
      <c r="B32" s="20" t="s">
        <v>28</v>
      </c>
      <c r="C32" s="20"/>
      <c r="D32" s="20"/>
      <c r="E32" s="27"/>
      <c r="F32" s="27"/>
      <c r="G32" s="36"/>
      <c r="H32" s="27"/>
      <c r="I32" s="27"/>
      <c r="J32" s="31"/>
    </row>
    <row r="33" spans="2:10" ht="12" customHeight="1">
      <c r="B33" s="21" t="s">
        <v>29</v>
      </c>
      <c r="C33" s="1" t="s">
        <v>30</v>
      </c>
      <c r="D33" s="20" t="s">
        <v>19</v>
      </c>
      <c r="E33" s="32">
        <f>187042309.38+4192992.23</f>
        <v>191235301.60999998</v>
      </c>
      <c r="F33" s="27">
        <v>261630000</v>
      </c>
      <c r="G33" s="37"/>
      <c r="H33" s="27"/>
      <c r="I33" s="32">
        <v>6270000</v>
      </c>
      <c r="J33" s="33">
        <f>F33+G33-H33+I33</f>
        <v>267900000</v>
      </c>
    </row>
    <row r="34" spans="2:10" ht="12" customHeight="1">
      <c r="B34" s="21" t="s">
        <v>165</v>
      </c>
      <c r="C34" s="20"/>
      <c r="D34" s="20"/>
      <c r="E34" s="27"/>
      <c r="F34" s="27"/>
      <c r="G34" s="27"/>
      <c r="H34" s="27"/>
      <c r="I34" s="27"/>
      <c r="J34" s="31"/>
    </row>
    <row r="35" spans="2:10" ht="6" customHeight="1">
      <c r="B35" s="21"/>
      <c r="C35" s="20"/>
      <c r="D35" s="20"/>
      <c r="E35" s="27"/>
      <c r="F35" s="27"/>
      <c r="G35" s="27"/>
      <c r="H35" s="27"/>
      <c r="I35" s="27"/>
      <c r="J35" s="31"/>
    </row>
    <row r="36" spans="2:10" ht="12" customHeight="1">
      <c r="B36" s="21" t="s">
        <v>25</v>
      </c>
      <c r="C36" s="20"/>
      <c r="D36" s="20"/>
      <c r="E36" s="27"/>
      <c r="F36" s="27"/>
      <c r="G36" s="27"/>
      <c r="H36" s="27"/>
      <c r="I36" s="27"/>
      <c r="J36" s="31"/>
    </row>
    <row r="37" spans="2:10" ht="12" customHeight="1">
      <c r="B37" s="21" t="s">
        <v>197</v>
      </c>
      <c r="C37" s="1" t="s">
        <v>205</v>
      </c>
      <c r="D37" s="20" t="s">
        <v>19</v>
      </c>
      <c r="E37" s="32">
        <f>190701339.93+27932599.96</f>
        <v>218633939.89000002</v>
      </c>
      <c r="F37" s="27">
        <v>218633939.89000002</v>
      </c>
      <c r="G37" s="32"/>
      <c r="H37" s="27"/>
      <c r="I37" s="36">
        <v>0</v>
      </c>
      <c r="J37" s="33">
        <f>F37+G37-H37+I37</f>
        <v>218633939.89000002</v>
      </c>
    </row>
    <row r="38" spans="2:10" ht="6" customHeight="1">
      <c r="B38" s="21"/>
      <c r="C38" s="20"/>
      <c r="D38" s="20"/>
      <c r="E38" s="27"/>
      <c r="F38" s="27"/>
      <c r="G38" s="27"/>
      <c r="H38" s="27"/>
      <c r="I38" s="27"/>
      <c r="J38" s="31"/>
    </row>
    <row r="39" spans="1:10" s="39" customFormat="1" ht="12" customHeight="1">
      <c r="A39" s="149"/>
      <c r="B39" s="38" t="s">
        <v>204</v>
      </c>
      <c r="C39" s="1"/>
      <c r="D39" s="1"/>
      <c r="E39" s="32"/>
      <c r="F39" s="32"/>
      <c r="G39" s="32"/>
      <c r="H39" s="32"/>
      <c r="I39" s="32"/>
      <c r="J39" s="33"/>
    </row>
    <row r="40" spans="1:10" s="39" customFormat="1" ht="12" customHeight="1">
      <c r="A40" s="149"/>
      <c r="B40" s="38" t="s">
        <v>197</v>
      </c>
      <c r="C40" s="1" t="s">
        <v>203</v>
      </c>
      <c r="D40" s="1" t="s">
        <v>19</v>
      </c>
      <c r="E40" s="32">
        <f>131721147.9+3496.86</f>
        <v>131724644.76</v>
      </c>
      <c r="F40" s="32">
        <v>134823638.05</v>
      </c>
      <c r="G40" s="32"/>
      <c r="H40" s="32"/>
      <c r="I40" s="32">
        <v>-4758320.02</v>
      </c>
      <c r="J40" s="33">
        <f>F40+G40-H40+I40</f>
        <v>130065318.03000002</v>
      </c>
    </row>
    <row r="41" spans="2:10" ht="6" customHeight="1">
      <c r="B41" s="21"/>
      <c r="C41" s="20"/>
      <c r="D41" s="20"/>
      <c r="E41" s="27"/>
      <c r="F41" s="27"/>
      <c r="G41" s="27"/>
      <c r="H41" s="27"/>
      <c r="I41" s="27"/>
      <c r="J41" s="31"/>
    </row>
    <row r="42" spans="2:10" ht="12" customHeight="1">
      <c r="B42" s="21" t="s">
        <v>31</v>
      </c>
      <c r="C42" s="20"/>
      <c r="D42" s="20"/>
      <c r="E42" s="27"/>
      <c r="F42" s="27"/>
      <c r="G42" s="27"/>
      <c r="H42" s="27"/>
      <c r="I42" s="27"/>
      <c r="J42" s="31"/>
    </row>
    <row r="43" spans="2:10" ht="13.5" customHeight="1">
      <c r="B43" s="21" t="s">
        <v>32</v>
      </c>
      <c r="C43" s="1" t="s">
        <v>238</v>
      </c>
      <c r="D43" s="20" t="s">
        <v>19</v>
      </c>
      <c r="E43" s="32">
        <f>71489907+2999905+5293630+9927004.5</f>
        <v>89710446.5</v>
      </c>
      <c r="F43" s="27">
        <v>62776342</v>
      </c>
      <c r="G43" s="32">
        <v>9927004.5</v>
      </c>
      <c r="H43" s="27">
        <v>0</v>
      </c>
      <c r="I43" s="27"/>
      <c r="J43" s="33">
        <f>F43+G43-H43+I43</f>
        <v>72703346.5</v>
      </c>
    </row>
    <row r="44" spans="2:10" ht="12" customHeight="1">
      <c r="B44" s="21" t="s">
        <v>26</v>
      </c>
      <c r="C44" s="20" t="s">
        <v>153</v>
      </c>
      <c r="D44" s="20" t="s">
        <v>19</v>
      </c>
      <c r="E44" s="27">
        <v>25700000</v>
      </c>
      <c r="F44" s="27">
        <v>21600000</v>
      </c>
      <c r="G44" s="27"/>
      <c r="H44" s="27"/>
      <c r="I44" s="27"/>
      <c r="J44" s="33">
        <f>F44+G44-H44+I44</f>
        <v>21600000</v>
      </c>
    </row>
    <row r="45" spans="2:10" ht="12" customHeight="1">
      <c r="B45" s="21" t="s">
        <v>33</v>
      </c>
      <c r="C45" s="20" t="s">
        <v>160</v>
      </c>
      <c r="D45" s="20" t="s">
        <v>19</v>
      </c>
      <c r="E45" s="27">
        <v>60000000</v>
      </c>
      <c r="F45" s="27">
        <v>34000000</v>
      </c>
      <c r="G45" s="27"/>
      <c r="H45" s="27"/>
      <c r="I45" s="27"/>
      <c r="J45" s="33">
        <f>F45+G45-H45+I45</f>
        <v>34000000</v>
      </c>
    </row>
    <row r="46" spans="2:10" ht="14.25" customHeight="1">
      <c r="B46" s="40" t="s">
        <v>34</v>
      </c>
      <c r="C46" s="41"/>
      <c r="D46" s="41"/>
      <c r="E46" s="42">
        <f aca="true" t="shared" si="0" ref="E46:J46">SUM(E11:E45)</f>
        <v>1113932727.1399999</v>
      </c>
      <c r="F46" s="42">
        <f t="shared" si="0"/>
        <v>1225029935.63</v>
      </c>
      <c r="G46" s="42">
        <f t="shared" si="0"/>
        <v>9927004.5</v>
      </c>
      <c r="H46" s="42">
        <f t="shared" si="0"/>
        <v>0</v>
      </c>
      <c r="I46" s="42">
        <f t="shared" si="0"/>
        <v>-2683928.329999999</v>
      </c>
      <c r="J46" s="43">
        <f t="shared" si="0"/>
        <v>1232273011.8</v>
      </c>
    </row>
    <row r="47" spans="2:10" ht="17.25" customHeight="1">
      <c r="B47" s="24" t="s">
        <v>219</v>
      </c>
      <c r="C47" s="20"/>
      <c r="D47" s="20"/>
      <c r="E47" s="44" t="s">
        <v>9</v>
      </c>
      <c r="F47" s="44" t="s">
        <v>9</v>
      </c>
      <c r="G47" s="44" t="s">
        <v>9</v>
      </c>
      <c r="H47" s="44" t="s">
        <v>9</v>
      </c>
      <c r="I47" s="44" t="s">
        <v>9</v>
      </c>
      <c r="J47" s="26" t="s">
        <v>9</v>
      </c>
    </row>
    <row r="48" spans="2:10" ht="15" customHeight="1">
      <c r="B48" s="24" t="s">
        <v>35</v>
      </c>
      <c r="C48" s="20"/>
      <c r="D48" s="20"/>
      <c r="E48" s="27"/>
      <c r="F48" s="27"/>
      <c r="G48" s="27"/>
      <c r="H48" s="27"/>
      <c r="I48" s="27"/>
      <c r="J48" s="31"/>
    </row>
    <row r="49" spans="2:10" ht="12" customHeight="1">
      <c r="B49" s="24"/>
      <c r="C49" s="20"/>
      <c r="D49" s="20"/>
      <c r="E49" s="27"/>
      <c r="F49" s="27"/>
      <c r="G49" s="27"/>
      <c r="H49" s="27"/>
      <c r="I49" s="27"/>
      <c r="J49" s="31"/>
    </row>
    <row r="50" spans="2:10" ht="15" customHeight="1">
      <c r="B50" s="24" t="s">
        <v>220</v>
      </c>
      <c r="C50" s="20"/>
      <c r="D50" s="45"/>
      <c r="E50" s="27"/>
      <c r="F50" s="27"/>
      <c r="G50" s="27"/>
      <c r="H50" s="27"/>
      <c r="I50" s="27"/>
      <c r="J50" s="31"/>
    </row>
    <row r="51" spans="2:10" ht="15" customHeight="1">
      <c r="B51" s="45" t="s">
        <v>36</v>
      </c>
      <c r="C51" s="20"/>
      <c r="D51" s="45"/>
      <c r="E51" s="27">
        <f aca="true" t="shared" si="1" ref="E51:J51">E46</f>
        <v>1113932727.1399999</v>
      </c>
      <c r="F51" s="27">
        <f t="shared" si="1"/>
        <v>1225029935.63</v>
      </c>
      <c r="G51" s="27">
        <f t="shared" si="1"/>
        <v>9927004.5</v>
      </c>
      <c r="H51" s="27">
        <f t="shared" si="1"/>
        <v>0</v>
      </c>
      <c r="I51" s="27">
        <f t="shared" si="1"/>
        <v>-2683928.329999999</v>
      </c>
      <c r="J51" s="28">
        <f t="shared" si="1"/>
        <v>1232273011.8</v>
      </c>
    </row>
    <row r="52" spans="2:10" ht="9.75" customHeight="1">
      <c r="B52" s="45"/>
      <c r="C52" s="20"/>
      <c r="D52" s="45"/>
      <c r="E52" s="27"/>
      <c r="F52" s="27"/>
      <c r="G52" s="27"/>
      <c r="H52" s="27"/>
      <c r="I52" s="27"/>
      <c r="J52" s="31"/>
    </row>
    <row r="53" spans="2:10" ht="12.75" customHeight="1">
      <c r="B53" s="29" t="s">
        <v>222</v>
      </c>
      <c r="C53" s="20"/>
      <c r="D53" s="20"/>
      <c r="E53" s="27"/>
      <c r="F53" s="27"/>
      <c r="G53" s="27"/>
      <c r="H53" s="27"/>
      <c r="I53" s="27"/>
      <c r="J53" s="31"/>
    </row>
    <row r="54" spans="2:10" ht="15.75" customHeight="1">
      <c r="B54" s="21" t="s">
        <v>37</v>
      </c>
      <c r="C54" s="20"/>
      <c r="D54" s="20"/>
      <c r="E54" s="36"/>
      <c r="F54" s="27"/>
      <c r="G54" s="27"/>
      <c r="H54" s="27"/>
      <c r="I54" s="27"/>
      <c r="J54" s="31"/>
    </row>
    <row r="55" spans="2:10" ht="14.25" customHeight="1">
      <c r="B55" s="20" t="s">
        <v>168</v>
      </c>
      <c r="C55" s="20" t="s">
        <v>38</v>
      </c>
      <c r="D55" s="1" t="s">
        <v>245</v>
      </c>
      <c r="E55" s="27">
        <v>194238714.51</v>
      </c>
      <c r="F55" s="27">
        <v>59934000</v>
      </c>
      <c r="G55" s="27"/>
      <c r="H55" s="32">
        <v>19310000</v>
      </c>
      <c r="I55" s="46">
        <v>-1328000</v>
      </c>
      <c r="J55" s="33">
        <f>F55+G55-H55+I55</f>
        <v>39296000</v>
      </c>
    </row>
    <row r="56" spans="2:10" ht="12.75" customHeight="1">
      <c r="B56" s="21" t="s">
        <v>169</v>
      </c>
      <c r="C56" s="1" t="s">
        <v>243</v>
      </c>
      <c r="D56" s="20" t="s">
        <v>19</v>
      </c>
      <c r="E56" s="32">
        <f>67677058.91+G56</f>
        <v>101395456.55</v>
      </c>
      <c r="F56" s="27">
        <v>45357416.79999999</v>
      </c>
      <c r="G56" s="32">
        <v>33718397.64</v>
      </c>
      <c r="H56" s="32">
        <v>12705980</v>
      </c>
      <c r="I56" s="47">
        <v>905653.18</v>
      </c>
      <c r="J56" s="33">
        <f>F56+G56-H56+I56</f>
        <v>67275487.62</v>
      </c>
    </row>
    <row r="57" spans="2:10" ht="12" customHeight="1">
      <c r="B57" s="21"/>
      <c r="C57" s="20"/>
      <c r="D57" s="20"/>
      <c r="E57" s="27"/>
      <c r="F57" s="27"/>
      <c r="G57" s="27"/>
      <c r="H57" s="27"/>
      <c r="I57" s="27"/>
      <c r="J57" s="31"/>
    </row>
    <row r="58" spans="2:10" ht="12.75" customHeight="1">
      <c r="B58" s="21" t="s">
        <v>39</v>
      </c>
      <c r="C58" s="20" t="s">
        <v>40</v>
      </c>
      <c r="D58" s="20" t="s">
        <v>19</v>
      </c>
      <c r="E58" s="27">
        <v>13565815.9</v>
      </c>
      <c r="F58" s="27">
        <v>616627.9</v>
      </c>
      <c r="G58" s="27"/>
      <c r="H58" s="32"/>
      <c r="I58" s="27"/>
      <c r="J58" s="33">
        <f>F58+G58-H58+I58</f>
        <v>616627.9</v>
      </c>
    </row>
    <row r="59" spans="2:10" ht="10.5" customHeight="1">
      <c r="B59" s="29"/>
      <c r="C59" s="20"/>
      <c r="D59" s="20"/>
      <c r="E59" s="27"/>
      <c r="F59" s="36"/>
      <c r="G59" s="27"/>
      <c r="H59" s="27"/>
      <c r="I59" s="27"/>
      <c r="J59" s="31"/>
    </row>
    <row r="60" spans="1:10" ht="17.25" customHeight="1">
      <c r="A60" s="147">
        <v>173</v>
      </c>
      <c r="B60" s="21" t="s">
        <v>41</v>
      </c>
      <c r="C60" s="20" t="s">
        <v>42</v>
      </c>
      <c r="D60" s="20" t="s">
        <v>19</v>
      </c>
      <c r="E60" s="27">
        <v>1096348.16</v>
      </c>
      <c r="F60" s="27">
        <v>199336.16</v>
      </c>
      <c r="G60" s="27"/>
      <c r="H60" s="48">
        <v>49834</v>
      </c>
      <c r="I60" s="27"/>
      <c r="J60" s="33">
        <f>F60+G60-H60+I60</f>
        <v>149502.16</v>
      </c>
    </row>
    <row r="61" spans="2:10" ht="12" customHeight="1">
      <c r="B61" s="29"/>
      <c r="C61" s="20"/>
      <c r="D61" s="20"/>
      <c r="E61" s="27"/>
      <c r="F61" s="27"/>
      <c r="G61" s="27"/>
      <c r="H61" s="27"/>
      <c r="I61" s="27"/>
      <c r="J61" s="31"/>
    </row>
    <row r="62" spans="2:10" ht="12.75" customHeight="1">
      <c r="B62" s="21" t="s">
        <v>43</v>
      </c>
      <c r="C62" s="20"/>
      <c r="D62" s="20"/>
      <c r="E62" s="27"/>
      <c r="F62" s="27"/>
      <c r="G62" s="27"/>
      <c r="H62" s="27"/>
      <c r="I62" s="27"/>
      <c r="J62" s="31"/>
    </row>
    <row r="63" spans="2:10" ht="12.75" customHeight="1">
      <c r="B63" s="49" t="s">
        <v>44</v>
      </c>
      <c r="C63" s="20" t="s">
        <v>154</v>
      </c>
      <c r="D63" s="20" t="s">
        <v>19</v>
      </c>
      <c r="E63" s="27">
        <v>52597492.61</v>
      </c>
      <c r="F63" s="35">
        <v>36786104</v>
      </c>
      <c r="G63" s="27"/>
      <c r="H63" s="32">
        <v>3717580</v>
      </c>
      <c r="I63" s="32">
        <v>9238780.13</v>
      </c>
      <c r="J63" s="33">
        <f>F63+G63-H63+I63</f>
        <v>42307304.13</v>
      </c>
    </row>
    <row r="64" spans="2:10" ht="12.75" customHeight="1">
      <c r="B64" s="49"/>
      <c r="C64" s="20"/>
      <c r="D64" s="20"/>
      <c r="E64" s="27"/>
      <c r="F64" s="35"/>
      <c r="G64" s="27"/>
      <c r="H64" s="27"/>
      <c r="I64" s="27"/>
      <c r="J64" s="31"/>
    </row>
    <row r="65" spans="2:10" ht="12" customHeight="1">
      <c r="B65" s="49" t="s">
        <v>172</v>
      </c>
      <c r="C65" s="1" t="s">
        <v>244</v>
      </c>
      <c r="D65" s="20" t="s">
        <v>19</v>
      </c>
      <c r="E65" s="27">
        <f>81697746.34+G65</f>
        <v>135258557.88</v>
      </c>
      <c r="F65" s="27">
        <v>62946848.16</v>
      </c>
      <c r="G65" s="32">
        <v>53560811.54</v>
      </c>
      <c r="H65" s="32">
        <v>14613123.08</v>
      </c>
      <c r="I65" s="47">
        <v>-272496.84</v>
      </c>
      <c r="J65" s="33">
        <f>F65+G65-H65+I65</f>
        <v>101622039.77999999</v>
      </c>
    </row>
    <row r="66" spans="2:10" ht="12" customHeight="1">
      <c r="B66" s="49"/>
      <c r="C66" s="20"/>
      <c r="D66" s="20"/>
      <c r="E66" s="27"/>
      <c r="F66" s="27"/>
      <c r="G66" s="27"/>
      <c r="H66" s="27"/>
      <c r="I66" s="27"/>
      <c r="J66" s="31"/>
    </row>
    <row r="67" spans="2:10" ht="12.75" customHeight="1">
      <c r="B67" s="21" t="s">
        <v>45</v>
      </c>
      <c r="C67" s="20"/>
      <c r="D67" s="20"/>
      <c r="E67" s="27"/>
      <c r="F67" s="27"/>
      <c r="G67" s="27"/>
      <c r="H67" s="27"/>
      <c r="I67" s="27"/>
      <c r="J67" s="31"/>
    </row>
    <row r="68" spans="2:10" ht="12.75" customHeight="1">
      <c r="B68" s="21" t="s">
        <v>46</v>
      </c>
      <c r="C68" s="20" t="s">
        <v>47</v>
      </c>
      <c r="D68" s="20" t="s">
        <v>19</v>
      </c>
      <c r="E68" s="27">
        <v>100141535.06</v>
      </c>
      <c r="F68" s="27">
        <v>46619984.86999999</v>
      </c>
      <c r="G68" s="27"/>
      <c r="H68" s="32">
        <v>7678013.84</v>
      </c>
      <c r="I68" s="27">
        <v>0</v>
      </c>
      <c r="J68" s="33">
        <f>F68+G68-H68+I68</f>
        <v>38941971.02999999</v>
      </c>
    </row>
    <row r="69" spans="2:10" ht="12.75" customHeight="1">
      <c r="B69" s="21" t="s">
        <v>48</v>
      </c>
      <c r="C69" s="20"/>
      <c r="D69" s="50"/>
      <c r="E69" s="36"/>
      <c r="F69" s="36"/>
      <c r="G69" s="36"/>
      <c r="H69" s="36"/>
      <c r="I69" s="36"/>
      <c r="J69" s="51"/>
    </row>
    <row r="70" spans="2:10" ht="12.75" customHeight="1">
      <c r="B70" s="21" t="s">
        <v>49</v>
      </c>
      <c r="C70" s="20" t="s">
        <v>155</v>
      </c>
      <c r="D70" s="20" t="s">
        <v>19</v>
      </c>
      <c r="E70" s="27">
        <v>263496680.73</v>
      </c>
      <c r="F70" s="27">
        <v>334360159.62</v>
      </c>
      <c r="G70" s="27"/>
      <c r="H70" s="32">
        <v>39052880.32</v>
      </c>
      <c r="I70" s="32">
        <v>6191330.27</v>
      </c>
      <c r="J70" s="33">
        <f>F70+G70-H70+I70</f>
        <v>301498609.57</v>
      </c>
    </row>
    <row r="71" spans="2:10" ht="12" customHeight="1">
      <c r="B71" s="21"/>
      <c r="C71" s="20"/>
      <c r="D71" s="20"/>
      <c r="E71" s="27"/>
      <c r="F71" s="27"/>
      <c r="G71" s="27"/>
      <c r="H71" s="27"/>
      <c r="I71" s="27"/>
      <c r="J71" s="31"/>
    </row>
    <row r="72" spans="2:10" ht="12.75" customHeight="1">
      <c r="B72" s="34" t="s">
        <v>50</v>
      </c>
      <c r="C72" s="20"/>
      <c r="D72" s="20"/>
      <c r="E72" s="27"/>
      <c r="F72" s="27"/>
      <c r="G72" s="27"/>
      <c r="H72" s="27"/>
      <c r="I72" s="27"/>
      <c r="J72" s="31"/>
    </row>
    <row r="73" spans="2:10" ht="15" customHeight="1">
      <c r="B73" s="34" t="s">
        <v>51</v>
      </c>
      <c r="C73" s="1" t="s">
        <v>242</v>
      </c>
      <c r="D73" s="20" t="s">
        <v>19</v>
      </c>
      <c r="E73" s="32">
        <f>134851810.18+10629147.26+6440997.1+9658339.1</f>
        <v>161580293.64</v>
      </c>
      <c r="F73" s="27">
        <v>131833406.06000002</v>
      </c>
      <c r="G73" s="32">
        <v>9658339.1</v>
      </c>
      <c r="H73" s="32">
        <v>7544138.16</v>
      </c>
      <c r="I73" s="27">
        <v>0</v>
      </c>
      <c r="J73" s="33">
        <f>F73+G73-H73+I73</f>
        <v>133947607.00000003</v>
      </c>
    </row>
    <row r="74" spans="2:10" ht="15" customHeight="1">
      <c r="B74" s="52" t="s">
        <v>52</v>
      </c>
      <c r="C74" s="1" t="s">
        <v>242</v>
      </c>
      <c r="D74" s="20" t="s">
        <v>19</v>
      </c>
      <c r="E74" s="32">
        <f>33068776.7+6906073.22+4517150.17+4876650.26</f>
        <v>49368650.35</v>
      </c>
      <c r="F74" s="27">
        <v>42476721.39</v>
      </c>
      <c r="G74" s="32">
        <v>4876650.26</v>
      </c>
      <c r="H74" s="32">
        <v>820677.2</v>
      </c>
      <c r="I74" s="27">
        <v>0</v>
      </c>
      <c r="J74" s="33">
        <f>F74+G74-H74+I74</f>
        <v>46532694.449999996</v>
      </c>
    </row>
    <row r="75" spans="2:10" ht="15" customHeight="1">
      <c r="B75" s="21" t="s">
        <v>53</v>
      </c>
      <c r="C75" s="1" t="s">
        <v>242</v>
      </c>
      <c r="D75" s="20" t="s">
        <v>19</v>
      </c>
      <c r="E75" s="32">
        <f>503606060.66+13100534.39+12931684.24+10554136.67</f>
        <v>540192415.96</v>
      </c>
      <c r="F75" s="27">
        <v>467463660.32</v>
      </c>
      <c r="G75" s="32">
        <v>10554136.67</v>
      </c>
      <c r="H75" s="32">
        <v>29124452.58</v>
      </c>
      <c r="I75" s="27">
        <v>0</v>
      </c>
      <c r="J75" s="33">
        <f>F75+G75-H75+I75</f>
        <v>448893344.41</v>
      </c>
    </row>
    <row r="76" spans="2:10" ht="15" customHeight="1">
      <c r="B76" s="21" t="s">
        <v>54</v>
      </c>
      <c r="C76" s="1" t="s">
        <v>242</v>
      </c>
      <c r="D76" s="20" t="s">
        <v>19</v>
      </c>
      <c r="E76" s="32">
        <f>160978654.2+3730100.21+4492092.04+7001304.96</f>
        <v>176202151.41</v>
      </c>
      <c r="F76" s="27">
        <v>160667202.3</v>
      </c>
      <c r="G76" s="32">
        <v>7001304.96</v>
      </c>
      <c r="H76" s="32">
        <v>6648223.02</v>
      </c>
      <c r="I76" s="27">
        <v>0</v>
      </c>
      <c r="J76" s="33">
        <f>F76+G76-H76+I76</f>
        <v>161020284.24</v>
      </c>
    </row>
    <row r="77" spans="2:10" ht="15" customHeight="1">
      <c r="B77" s="40" t="s">
        <v>34</v>
      </c>
      <c r="C77" s="41"/>
      <c r="D77" s="41"/>
      <c r="E77" s="42">
        <f aca="true" t="shared" si="2" ref="E77:J77">SUM(E50:E76)</f>
        <v>2903066839.8999996</v>
      </c>
      <c r="F77" s="42">
        <f t="shared" si="2"/>
        <v>2614291403.2100005</v>
      </c>
      <c r="G77" s="42">
        <f t="shared" si="2"/>
        <v>129296644.67</v>
      </c>
      <c r="H77" s="42">
        <f t="shared" si="2"/>
        <v>141264902.20000002</v>
      </c>
      <c r="I77" s="42">
        <f t="shared" si="2"/>
        <v>12051338.410000002</v>
      </c>
      <c r="J77" s="53">
        <f t="shared" si="2"/>
        <v>2614374484.09</v>
      </c>
    </row>
    <row r="78" spans="2:9" ht="18.75" customHeight="1">
      <c r="B78" s="54"/>
      <c r="C78" s="55"/>
      <c r="D78" s="55"/>
      <c r="E78" s="28"/>
      <c r="F78" s="28"/>
      <c r="G78" s="28"/>
      <c r="H78" s="28"/>
      <c r="I78" s="28"/>
    </row>
    <row r="79" spans="2:10" ht="17.25" customHeight="1">
      <c r="B79" s="24" t="s">
        <v>219</v>
      </c>
      <c r="C79" s="20"/>
      <c r="D79" s="20"/>
      <c r="E79" s="44" t="s">
        <v>9</v>
      </c>
      <c r="F79" s="44" t="s">
        <v>9</v>
      </c>
      <c r="G79" s="44" t="s">
        <v>9</v>
      </c>
      <c r="H79" s="44" t="s">
        <v>9</v>
      </c>
      <c r="I79" s="44" t="s">
        <v>9</v>
      </c>
      <c r="J79" s="26" t="s">
        <v>9</v>
      </c>
    </row>
    <row r="80" spans="2:10" ht="12.75" customHeight="1">
      <c r="B80" s="24" t="s">
        <v>35</v>
      </c>
      <c r="C80" s="20"/>
      <c r="D80" s="20"/>
      <c r="E80" s="27"/>
      <c r="F80" s="27"/>
      <c r="G80" s="27"/>
      <c r="H80" s="27"/>
      <c r="I80" s="27"/>
      <c r="J80" s="31"/>
    </row>
    <row r="81" spans="2:10" ht="8.25" customHeight="1">
      <c r="B81" s="21"/>
      <c r="C81" s="20"/>
      <c r="D81" s="20"/>
      <c r="E81" s="27"/>
      <c r="F81" s="27"/>
      <c r="G81" s="27"/>
      <c r="H81" s="27"/>
      <c r="I81" s="27"/>
      <c r="J81" s="31"/>
    </row>
    <row r="82" spans="2:10" ht="12.75" customHeight="1">
      <c r="B82" s="24" t="s">
        <v>220</v>
      </c>
      <c r="C82" s="20"/>
      <c r="D82" s="45"/>
      <c r="E82" s="27"/>
      <c r="F82" s="27"/>
      <c r="G82" s="27"/>
      <c r="H82" s="27"/>
      <c r="I82" s="27"/>
      <c r="J82" s="31"/>
    </row>
    <row r="83" spans="2:10" ht="15" customHeight="1">
      <c r="B83" s="45" t="s">
        <v>36</v>
      </c>
      <c r="C83" s="20"/>
      <c r="D83" s="45"/>
      <c r="E83" s="27">
        <f aca="true" t="shared" si="3" ref="E83:J83">E77</f>
        <v>2903066839.8999996</v>
      </c>
      <c r="F83" s="27">
        <f t="shared" si="3"/>
        <v>2614291403.2100005</v>
      </c>
      <c r="G83" s="27">
        <f t="shared" si="3"/>
        <v>129296644.67</v>
      </c>
      <c r="H83" s="27">
        <f t="shared" si="3"/>
        <v>141264902.20000002</v>
      </c>
      <c r="I83" s="27">
        <f t="shared" si="3"/>
        <v>12051338.410000002</v>
      </c>
      <c r="J83" s="28">
        <f t="shared" si="3"/>
        <v>2614374484.09</v>
      </c>
    </row>
    <row r="84" spans="2:9" ht="7.5" customHeight="1">
      <c r="B84" s="56"/>
      <c r="C84" s="57"/>
      <c r="D84" s="37"/>
      <c r="E84" s="36"/>
      <c r="F84" s="36"/>
      <c r="G84" s="36"/>
      <c r="H84" s="36"/>
      <c r="I84" s="36"/>
    </row>
    <row r="85" spans="2:10" ht="12.75" customHeight="1">
      <c r="B85" s="29" t="s">
        <v>223</v>
      </c>
      <c r="C85" s="20"/>
      <c r="D85" s="20"/>
      <c r="E85" s="27"/>
      <c r="F85" s="27"/>
      <c r="G85" s="27"/>
      <c r="H85" s="27"/>
      <c r="I85" s="27"/>
      <c r="J85" s="31"/>
    </row>
    <row r="86" spans="2:10" ht="12" customHeight="1">
      <c r="B86" s="58" t="s">
        <v>224</v>
      </c>
      <c r="C86" s="20"/>
      <c r="D86" s="20"/>
      <c r="E86" s="27"/>
      <c r="F86" s="27"/>
      <c r="G86" s="27"/>
      <c r="H86" s="27"/>
      <c r="I86" s="27"/>
      <c r="J86" s="31"/>
    </row>
    <row r="87" spans="2:10" ht="12" customHeight="1">
      <c r="B87" s="58"/>
      <c r="C87" s="20"/>
      <c r="D87" s="20"/>
      <c r="E87" s="27"/>
      <c r="F87" s="27"/>
      <c r="G87" s="27"/>
      <c r="H87" s="27"/>
      <c r="I87" s="27"/>
      <c r="J87" s="31"/>
    </row>
    <row r="88" spans="2:10" ht="17.25" customHeight="1">
      <c r="B88" s="21" t="s">
        <v>56</v>
      </c>
      <c r="C88" s="20"/>
      <c r="D88" s="20"/>
      <c r="E88" s="27"/>
      <c r="F88" s="27"/>
      <c r="G88" s="27"/>
      <c r="H88" s="27"/>
      <c r="I88" s="27"/>
      <c r="J88" s="31"/>
    </row>
    <row r="89" spans="2:10" ht="14.25" customHeight="1">
      <c r="B89" s="21" t="s">
        <v>55</v>
      </c>
      <c r="C89" s="20" t="s">
        <v>57</v>
      </c>
      <c r="D89" s="20" t="s">
        <v>19</v>
      </c>
      <c r="E89" s="27">
        <v>20408214.43</v>
      </c>
      <c r="F89" s="27">
        <v>31335467.120000005</v>
      </c>
      <c r="G89" s="27">
        <v>0</v>
      </c>
      <c r="H89" s="32">
        <v>1095856.3</v>
      </c>
      <c r="I89" s="32">
        <v>659960.78</v>
      </c>
      <c r="J89" s="33">
        <f>F89+G89-H89+I89</f>
        <v>30899571.600000005</v>
      </c>
    </row>
    <row r="90" spans="2:10" ht="12.75" customHeight="1">
      <c r="B90" s="21"/>
      <c r="C90" s="20"/>
      <c r="D90" s="20"/>
      <c r="E90" s="27"/>
      <c r="F90" s="27"/>
      <c r="G90" s="27"/>
      <c r="H90" s="30"/>
      <c r="I90" s="27"/>
      <c r="J90" s="31"/>
    </row>
    <row r="91" spans="2:10" ht="12.75" customHeight="1">
      <c r="B91" s="29" t="s">
        <v>225</v>
      </c>
      <c r="C91" s="20"/>
      <c r="D91" s="20"/>
      <c r="E91" s="27"/>
      <c r="F91" s="27"/>
      <c r="G91" s="27"/>
      <c r="H91" s="27"/>
      <c r="I91" s="27"/>
      <c r="J91" s="31"/>
    </row>
    <row r="92" spans="1:10" ht="18" customHeight="1">
      <c r="A92" s="147">
        <v>174</v>
      </c>
      <c r="B92" s="21" t="s">
        <v>226</v>
      </c>
      <c r="C92" s="20" t="s">
        <v>59</v>
      </c>
      <c r="D92" s="20" t="s">
        <v>19</v>
      </c>
      <c r="E92" s="27">
        <v>5717942.5</v>
      </c>
      <c r="F92" s="27">
        <v>5669085.36</v>
      </c>
      <c r="G92" s="30">
        <v>0</v>
      </c>
      <c r="H92" s="30">
        <v>0</v>
      </c>
      <c r="I92" s="30">
        <v>0</v>
      </c>
      <c r="J92" s="33">
        <f>F92+G92-H92+I92</f>
        <v>5669085.36</v>
      </c>
    </row>
    <row r="93" spans="2:10" ht="12.75" customHeight="1">
      <c r="B93" s="21"/>
      <c r="C93" s="20"/>
      <c r="D93" s="20"/>
      <c r="E93" s="27"/>
      <c r="F93" s="27"/>
      <c r="G93" s="27"/>
      <c r="H93" s="27"/>
      <c r="I93" s="27"/>
      <c r="J93" s="31"/>
    </row>
    <row r="94" spans="2:10" ht="12.75" customHeight="1">
      <c r="B94" s="59" t="s">
        <v>227</v>
      </c>
      <c r="C94" s="20"/>
      <c r="D94" s="20"/>
      <c r="E94" s="27"/>
      <c r="F94" s="27"/>
      <c r="G94" s="27"/>
      <c r="H94" s="27"/>
      <c r="I94" s="27"/>
      <c r="J94" s="31"/>
    </row>
    <row r="95" spans="2:10" ht="14.25" customHeight="1">
      <c r="B95" s="34" t="s">
        <v>60</v>
      </c>
      <c r="C95" s="20" t="s">
        <v>61</v>
      </c>
      <c r="D95" s="20" t="s">
        <v>19</v>
      </c>
      <c r="E95" s="27">
        <v>35439466</v>
      </c>
      <c r="F95" s="27">
        <v>34853882.65</v>
      </c>
      <c r="G95" s="30">
        <v>0</v>
      </c>
      <c r="H95" s="30">
        <v>0</v>
      </c>
      <c r="I95" s="30">
        <v>0</v>
      </c>
      <c r="J95" s="33">
        <f>F95+G95-H95+I95</f>
        <v>34853882.65</v>
      </c>
    </row>
    <row r="96" spans="2:10" ht="14.25" customHeight="1">
      <c r="B96" s="34" t="s">
        <v>66</v>
      </c>
      <c r="C96" s="20" t="s">
        <v>67</v>
      </c>
      <c r="D96" s="20" t="s">
        <v>19</v>
      </c>
      <c r="E96" s="27">
        <v>5644058.93</v>
      </c>
      <c r="F96" s="27">
        <v>13038418.72</v>
      </c>
      <c r="G96" s="30">
        <v>0</v>
      </c>
      <c r="H96" s="30">
        <v>0</v>
      </c>
      <c r="I96" s="32">
        <v>286156.59</v>
      </c>
      <c r="J96" s="33">
        <f>F96+G96-H96+I96</f>
        <v>13324575.31</v>
      </c>
    </row>
    <row r="97" spans="2:10" ht="14.25" customHeight="1">
      <c r="B97" s="34"/>
      <c r="C97" s="20"/>
      <c r="D97" s="20"/>
      <c r="E97" s="27"/>
      <c r="F97" s="27"/>
      <c r="G97" s="30"/>
      <c r="H97" s="30"/>
      <c r="I97" s="27"/>
      <c r="J97" s="31"/>
    </row>
    <row r="98" spans="2:10" ht="14.25" customHeight="1">
      <c r="B98" s="34" t="s">
        <v>156</v>
      </c>
      <c r="C98" s="20"/>
      <c r="D98" s="20"/>
      <c r="E98" s="27"/>
      <c r="F98" s="27"/>
      <c r="G98" s="35"/>
      <c r="H98" s="30"/>
      <c r="I98" s="30"/>
      <c r="J98" s="31"/>
    </row>
    <row r="99" spans="2:10" ht="14.25" customHeight="1">
      <c r="B99" s="34" t="s">
        <v>157</v>
      </c>
      <c r="C99" s="20" t="s">
        <v>38</v>
      </c>
      <c r="D99" s="20" t="s">
        <v>19</v>
      </c>
      <c r="E99" s="27">
        <v>172831412.36</v>
      </c>
      <c r="F99" s="27">
        <v>172831412.36</v>
      </c>
      <c r="G99" s="35">
        <v>0</v>
      </c>
      <c r="H99" s="30">
        <v>0</v>
      </c>
      <c r="I99" s="30">
        <v>0</v>
      </c>
      <c r="J99" s="33">
        <f>F99+G99-H99+I99</f>
        <v>172831412.36</v>
      </c>
    </row>
    <row r="100" spans="2:10" ht="14.25" customHeight="1">
      <c r="B100" s="34" t="s">
        <v>63</v>
      </c>
      <c r="C100" s="20" t="s">
        <v>1</v>
      </c>
      <c r="D100" s="20" t="s">
        <v>1</v>
      </c>
      <c r="E100" s="27"/>
      <c r="F100" s="27"/>
      <c r="G100" s="27"/>
      <c r="H100" s="30"/>
      <c r="I100" s="30"/>
      <c r="J100" s="31"/>
    </row>
    <row r="101" spans="2:10" ht="14.25" customHeight="1">
      <c r="B101" s="34" t="s">
        <v>64</v>
      </c>
      <c r="C101" s="20" t="s">
        <v>65</v>
      </c>
      <c r="D101" s="20" t="s">
        <v>19</v>
      </c>
      <c r="E101" s="27">
        <v>20013485.17</v>
      </c>
      <c r="F101" s="27">
        <v>20013485.17</v>
      </c>
      <c r="G101" s="27">
        <v>0</v>
      </c>
      <c r="H101" s="30">
        <v>0</v>
      </c>
      <c r="I101" s="30">
        <v>0</v>
      </c>
      <c r="J101" s="33">
        <f>F101+G101-H101+I101</f>
        <v>20013485.17</v>
      </c>
    </row>
    <row r="102" spans="2:10" ht="14.25" customHeight="1">
      <c r="B102" s="34"/>
      <c r="C102" s="20"/>
      <c r="D102" s="20"/>
      <c r="E102" s="27"/>
      <c r="F102" s="27"/>
      <c r="G102" s="30"/>
      <c r="H102" s="30"/>
      <c r="I102" s="27"/>
      <c r="J102" s="31"/>
    </row>
    <row r="103" spans="2:10" ht="12.75" customHeight="1">
      <c r="B103" s="24" t="s">
        <v>221</v>
      </c>
      <c r="C103" s="20"/>
      <c r="D103" s="20"/>
      <c r="E103" s="27"/>
      <c r="F103" s="27"/>
      <c r="G103" s="27"/>
      <c r="H103" s="27"/>
      <c r="I103" s="27"/>
      <c r="J103" s="31"/>
    </row>
    <row r="104" spans="2:10" ht="9.75" customHeight="1">
      <c r="B104" s="24"/>
      <c r="C104" s="20"/>
      <c r="D104" s="20"/>
      <c r="E104" s="27"/>
      <c r="F104" s="27"/>
      <c r="G104" s="27"/>
      <c r="H104" s="27"/>
      <c r="I104" s="27"/>
      <c r="J104" s="31"/>
    </row>
    <row r="105" spans="2:10" ht="12.75" customHeight="1">
      <c r="B105" s="34" t="s">
        <v>228</v>
      </c>
      <c r="C105" s="20"/>
      <c r="D105" s="20"/>
      <c r="E105" s="27"/>
      <c r="F105" s="27"/>
      <c r="G105" s="27"/>
      <c r="H105" s="27"/>
      <c r="I105" s="27"/>
      <c r="J105" s="31"/>
    </row>
    <row r="106" spans="2:10" ht="12.75" customHeight="1">
      <c r="B106" s="34" t="s">
        <v>229</v>
      </c>
      <c r="C106" s="20" t="s">
        <v>71</v>
      </c>
      <c r="D106" s="20" t="s">
        <v>19</v>
      </c>
      <c r="E106" s="27">
        <v>19472292.8</v>
      </c>
      <c r="F106" s="27">
        <v>33945628.230000004</v>
      </c>
      <c r="G106" s="30">
        <v>0</v>
      </c>
      <c r="H106" s="48">
        <v>1498175.19</v>
      </c>
      <c r="I106" s="32">
        <v>701380.4</v>
      </c>
      <c r="J106" s="33">
        <f>F106+G106-H106+I106</f>
        <v>33148833.44</v>
      </c>
    </row>
    <row r="107" spans="2:10" ht="12.75" customHeight="1">
      <c r="B107" s="34"/>
      <c r="C107" s="20"/>
      <c r="D107" s="20"/>
      <c r="E107" s="27"/>
      <c r="F107" s="27"/>
      <c r="G107" s="30"/>
      <c r="H107" s="48"/>
      <c r="I107" s="32"/>
      <c r="J107" s="33"/>
    </row>
    <row r="108" spans="2:10" ht="12" customHeight="1">
      <c r="B108" s="60" t="s">
        <v>247</v>
      </c>
      <c r="C108" s="20"/>
      <c r="D108" s="20"/>
      <c r="E108" s="27"/>
      <c r="F108" s="27"/>
      <c r="G108" s="27"/>
      <c r="H108" s="30"/>
      <c r="I108" s="30"/>
      <c r="J108" s="31"/>
    </row>
    <row r="109" spans="2:10" ht="13.5" customHeight="1">
      <c r="B109" s="49" t="s">
        <v>82</v>
      </c>
      <c r="C109" s="20" t="s">
        <v>183</v>
      </c>
      <c r="D109" s="1" t="s">
        <v>70</v>
      </c>
      <c r="E109" s="27">
        <v>145446339.92</v>
      </c>
      <c r="F109" s="27">
        <v>169654106.45000002</v>
      </c>
      <c r="G109" s="27">
        <v>0</v>
      </c>
      <c r="H109" s="30">
        <v>0</v>
      </c>
      <c r="I109" s="46">
        <v>-5987588.99</v>
      </c>
      <c r="J109" s="33">
        <f>F109+G109-H109+I109</f>
        <v>163666517.46</v>
      </c>
    </row>
    <row r="110" spans="2:10" ht="7.5" customHeight="1">
      <c r="B110" s="34"/>
      <c r="C110" s="20"/>
      <c r="D110" s="20"/>
      <c r="E110" s="27"/>
      <c r="F110" s="27"/>
      <c r="G110" s="35"/>
      <c r="H110" s="30"/>
      <c r="I110" s="61"/>
      <c r="J110" s="31"/>
    </row>
    <row r="111" spans="2:10" ht="15" customHeight="1">
      <c r="B111" s="40" t="s">
        <v>34</v>
      </c>
      <c r="C111" s="41"/>
      <c r="D111" s="41"/>
      <c r="E111" s="42">
        <f aca="true" t="shared" si="4" ref="E111:J111">SUM(E81:E110)</f>
        <v>3328040052.0099998</v>
      </c>
      <c r="F111" s="42">
        <f t="shared" si="4"/>
        <v>3095632889.2700005</v>
      </c>
      <c r="G111" s="42">
        <f t="shared" si="4"/>
        <v>129296644.67</v>
      </c>
      <c r="H111" s="42">
        <f t="shared" si="4"/>
        <v>143858933.69000003</v>
      </c>
      <c r="I111" s="42">
        <f t="shared" si="4"/>
        <v>7711247.190000001</v>
      </c>
      <c r="J111" s="53">
        <f t="shared" si="4"/>
        <v>3088781847.4400005</v>
      </c>
    </row>
    <row r="112" spans="2:10" ht="20.25" customHeight="1">
      <c r="B112" s="24" t="s">
        <v>230</v>
      </c>
      <c r="C112" s="20"/>
      <c r="D112" s="20"/>
      <c r="E112" s="44" t="s">
        <v>9</v>
      </c>
      <c r="F112" s="44" t="s">
        <v>9</v>
      </c>
      <c r="G112" s="44" t="s">
        <v>9</v>
      </c>
      <c r="H112" s="44" t="s">
        <v>9</v>
      </c>
      <c r="I112" s="44" t="s">
        <v>9</v>
      </c>
      <c r="J112" s="26" t="s">
        <v>9</v>
      </c>
    </row>
    <row r="113" spans="2:10" ht="14.25" customHeight="1">
      <c r="B113" s="24" t="s">
        <v>35</v>
      </c>
      <c r="C113" s="20"/>
      <c r="D113" s="20"/>
      <c r="E113" s="27"/>
      <c r="F113" s="27"/>
      <c r="G113" s="30"/>
      <c r="H113" s="30"/>
      <c r="I113" s="27"/>
      <c r="J113" s="31"/>
    </row>
    <row r="114" spans="2:10" ht="7.5" customHeight="1">
      <c r="B114" s="34"/>
      <c r="C114" s="20"/>
      <c r="D114" s="20"/>
      <c r="E114" s="27"/>
      <c r="F114" s="27"/>
      <c r="G114" s="30"/>
      <c r="H114" s="30"/>
      <c r="I114" s="27"/>
      <c r="J114" s="31"/>
    </row>
    <row r="115" spans="2:10" ht="14.25" customHeight="1">
      <c r="B115" s="24" t="s">
        <v>220</v>
      </c>
      <c r="C115" s="20"/>
      <c r="D115" s="20"/>
      <c r="E115" s="27"/>
      <c r="F115" s="27"/>
      <c r="G115" s="30"/>
      <c r="H115" s="30"/>
      <c r="I115" s="27"/>
      <c r="J115" s="31"/>
    </row>
    <row r="116" spans="2:10" ht="14.25" customHeight="1">
      <c r="B116" s="45" t="s">
        <v>36</v>
      </c>
      <c r="C116" s="20"/>
      <c r="D116" s="20"/>
      <c r="E116" s="27">
        <f aca="true" t="shared" si="5" ref="E116:J116">E111</f>
        <v>3328040052.0099998</v>
      </c>
      <c r="F116" s="27">
        <f t="shared" si="5"/>
        <v>3095632889.2700005</v>
      </c>
      <c r="G116" s="27">
        <f t="shared" si="5"/>
        <v>129296644.67</v>
      </c>
      <c r="H116" s="27">
        <f t="shared" si="5"/>
        <v>143858933.69000003</v>
      </c>
      <c r="I116" s="27">
        <f t="shared" si="5"/>
        <v>7711247.190000001</v>
      </c>
      <c r="J116" s="28">
        <f t="shared" si="5"/>
        <v>3088781847.4400005</v>
      </c>
    </row>
    <row r="117" spans="2:10" ht="8.25" customHeight="1">
      <c r="B117" s="34"/>
      <c r="C117" s="20"/>
      <c r="D117" s="20"/>
      <c r="E117" s="27"/>
      <c r="F117" s="27"/>
      <c r="G117" s="30"/>
      <c r="H117" s="30"/>
      <c r="I117" s="27"/>
      <c r="J117" s="31"/>
    </row>
    <row r="118" spans="2:10" ht="12.75" customHeight="1">
      <c r="B118" s="24" t="s">
        <v>248</v>
      </c>
      <c r="C118" s="20"/>
      <c r="D118" s="20"/>
      <c r="E118" s="27"/>
      <c r="F118" s="27"/>
      <c r="G118" s="27"/>
      <c r="H118" s="27"/>
      <c r="I118" s="27"/>
      <c r="J118" s="31"/>
    </row>
    <row r="119" spans="2:10" ht="12.75" customHeight="1">
      <c r="B119" s="34" t="s">
        <v>73</v>
      </c>
      <c r="C119" s="20"/>
      <c r="D119" s="20"/>
      <c r="E119" s="27"/>
      <c r="F119" s="27"/>
      <c r="G119" s="27"/>
      <c r="H119" s="27"/>
      <c r="I119" s="27"/>
      <c r="J119" s="31"/>
    </row>
    <row r="120" spans="2:10" ht="12.75" customHeight="1">
      <c r="B120" s="62" t="s">
        <v>164</v>
      </c>
      <c r="C120" s="20" t="s">
        <v>74</v>
      </c>
      <c r="D120" s="20" t="s">
        <v>19</v>
      </c>
      <c r="E120" s="27">
        <v>38495988.16</v>
      </c>
      <c r="F120" s="27">
        <v>37787838.33</v>
      </c>
      <c r="G120" s="30"/>
      <c r="H120" s="30"/>
      <c r="I120" s="30"/>
      <c r="J120" s="33">
        <f>F120+G120-H120+I120</f>
        <v>37787838.33</v>
      </c>
    </row>
    <row r="121" spans="2:10" ht="12.75" customHeight="1">
      <c r="B121" s="34" t="s">
        <v>73</v>
      </c>
      <c r="C121" s="20" t="s">
        <v>75</v>
      </c>
      <c r="D121" s="20" t="s">
        <v>19</v>
      </c>
      <c r="E121" s="27">
        <v>111403598.01</v>
      </c>
      <c r="F121" s="27">
        <v>110764491</v>
      </c>
      <c r="G121" s="35"/>
      <c r="H121" s="30"/>
      <c r="I121" s="30"/>
      <c r="J121" s="33">
        <f>F121+G121-H121+I121</f>
        <v>110764491</v>
      </c>
    </row>
    <row r="122" spans="2:10" ht="12.75" customHeight="1">
      <c r="B122" s="34" t="s">
        <v>62</v>
      </c>
      <c r="C122" s="20" t="s">
        <v>76</v>
      </c>
      <c r="D122" s="20" t="s">
        <v>19</v>
      </c>
      <c r="E122" s="27">
        <v>6122942</v>
      </c>
      <c r="F122" s="27">
        <v>5519118.34</v>
      </c>
      <c r="G122" s="30"/>
      <c r="H122" s="30"/>
      <c r="I122" s="30"/>
      <c r="J122" s="33">
        <f>F122+G122-H122+I122</f>
        <v>5519118.34</v>
      </c>
    </row>
    <row r="123" spans="2:10" ht="6.75" customHeight="1">
      <c r="B123" s="34"/>
      <c r="C123" s="20"/>
      <c r="D123" s="20"/>
      <c r="E123" s="27"/>
      <c r="F123" s="27"/>
      <c r="G123" s="30"/>
      <c r="H123" s="30"/>
      <c r="I123" s="30"/>
      <c r="J123" s="31"/>
    </row>
    <row r="124" spans="2:10" ht="12.75" customHeight="1">
      <c r="B124" s="24" t="s">
        <v>249</v>
      </c>
      <c r="C124" s="20"/>
      <c r="D124" s="20"/>
      <c r="E124" s="27"/>
      <c r="F124" s="27"/>
      <c r="G124" s="27"/>
      <c r="H124" s="27"/>
      <c r="I124" s="27"/>
      <c r="J124" s="31"/>
    </row>
    <row r="125" spans="1:10" ht="17.25" customHeight="1">
      <c r="A125" s="147">
        <v>175</v>
      </c>
      <c r="B125" s="59" t="s">
        <v>77</v>
      </c>
      <c r="C125" s="20"/>
      <c r="D125" s="20"/>
      <c r="E125" s="27"/>
      <c r="F125" s="27"/>
      <c r="G125" s="27"/>
      <c r="H125" s="27"/>
      <c r="I125" s="27"/>
      <c r="J125" s="31"/>
    </row>
    <row r="126" spans="2:10" ht="12.75" customHeight="1">
      <c r="B126" s="34" t="s">
        <v>78</v>
      </c>
      <c r="C126" s="20"/>
      <c r="D126" s="20"/>
      <c r="E126" s="27"/>
      <c r="F126" s="27"/>
      <c r="G126" s="27"/>
      <c r="H126" s="30"/>
      <c r="I126" s="30"/>
      <c r="J126" s="31"/>
    </row>
    <row r="127" spans="2:10" ht="12.75" customHeight="1">
      <c r="B127" s="34" t="s">
        <v>79</v>
      </c>
      <c r="C127" s="20" t="s">
        <v>161</v>
      </c>
      <c r="D127" s="1" t="s">
        <v>70</v>
      </c>
      <c r="E127" s="27">
        <v>88534224.88</v>
      </c>
      <c r="F127" s="27">
        <v>111460270.99</v>
      </c>
      <c r="G127" s="27">
        <v>0</v>
      </c>
      <c r="H127" s="48">
        <v>12047800.78</v>
      </c>
      <c r="I127" s="63">
        <v>2094765.4</v>
      </c>
      <c r="J127" s="64">
        <f>F127+G127-H127+I127</f>
        <v>101507235.61</v>
      </c>
    </row>
    <row r="128" spans="2:10" ht="12.75" customHeight="1">
      <c r="B128" s="34" t="s">
        <v>80</v>
      </c>
      <c r="C128" s="20" t="s">
        <v>162</v>
      </c>
      <c r="D128" s="20" t="s">
        <v>19</v>
      </c>
      <c r="E128" s="27">
        <v>62727679</v>
      </c>
      <c r="F128" s="27">
        <v>41300446.379999995</v>
      </c>
      <c r="G128" s="35"/>
      <c r="H128" s="48">
        <v>7315776.85</v>
      </c>
      <c r="I128" s="61">
        <v>-1219830.56</v>
      </c>
      <c r="J128" s="64">
        <f>F128+G128-H128+I128</f>
        <v>32764838.969999995</v>
      </c>
    </row>
    <row r="129" spans="2:10" ht="7.5" customHeight="1">
      <c r="B129" s="34"/>
      <c r="C129" s="20"/>
      <c r="D129" s="20"/>
      <c r="E129" s="27"/>
      <c r="F129" s="27"/>
      <c r="G129" s="35"/>
      <c r="H129" s="30"/>
      <c r="I129" s="30"/>
      <c r="J129" s="31"/>
    </row>
    <row r="130" spans="2:10" ht="12" customHeight="1">
      <c r="B130" s="59" t="s">
        <v>231</v>
      </c>
      <c r="C130" s="20"/>
      <c r="D130" s="20"/>
      <c r="E130" s="27"/>
      <c r="F130" s="27"/>
      <c r="G130" s="27"/>
      <c r="H130" s="27"/>
      <c r="I130" s="27"/>
      <c r="J130" s="31"/>
    </row>
    <row r="131" spans="2:10" ht="12.75" customHeight="1">
      <c r="B131" s="34" t="s">
        <v>83</v>
      </c>
      <c r="C131" s="20" t="s">
        <v>183</v>
      </c>
      <c r="D131" s="1" t="s">
        <v>70</v>
      </c>
      <c r="E131" s="27">
        <v>41902150</v>
      </c>
      <c r="F131" s="27">
        <v>41902150</v>
      </c>
      <c r="G131" s="27">
        <v>0</v>
      </c>
      <c r="H131" s="27">
        <v>0</v>
      </c>
      <c r="I131" s="27"/>
      <c r="J131" s="33">
        <f>F131+G131-H131+I131</f>
        <v>41902150</v>
      </c>
    </row>
    <row r="132" spans="2:10" ht="12" customHeight="1">
      <c r="B132" s="4" t="s">
        <v>84</v>
      </c>
      <c r="C132" s="50" t="s">
        <v>81</v>
      </c>
      <c r="D132" s="20" t="s">
        <v>19</v>
      </c>
      <c r="E132" s="27">
        <v>51075496</v>
      </c>
      <c r="F132" s="27">
        <v>39743773.72</v>
      </c>
      <c r="G132" s="27">
        <v>0</v>
      </c>
      <c r="H132" s="65">
        <v>0</v>
      </c>
      <c r="I132" s="65">
        <f>44576604.91-39743773.72</f>
        <v>4832831.189999998</v>
      </c>
      <c r="J132" s="33">
        <f>F132+G132-H132+I132</f>
        <v>44576604.91</v>
      </c>
    </row>
    <row r="133" spans="2:10" ht="8.25" customHeight="1">
      <c r="B133" s="56"/>
      <c r="C133" s="20"/>
      <c r="D133" s="20"/>
      <c r="E133" s="27"/>
      <c r="F133" s="27"/>
      <c r="G133" s="27"/>
      <c r="H133" s="65"/>
      <c r="I133" s="65"/>
      <c r="J133" s="33"/>
    </row>
    <row r="134" spans="2:10" ht="12" customHeight="1">
      <c r="B134" s="59" t="s">
        <v>241</v>
      </c>
      <c r="C134" s="20"/>
      <c r="D134" s="20"/>
      <c r="E134" s="27"/>
      <c r="F134" s="27"/>
      <c r="G134" s="27"/>
      <c r="H134" s="27"/>
      <c r="I134" s="27"/>
      <c r="J134" s="31"/>
    </row>
    <row r="135" spans="2:10" ht="12" customHeight="1">
      <c r="B135" s="34" t="s">
        <v>83</v>
      </c>
      <c r="C135" s="20" t="s">
        <v>235</v>
      </c>
      <c r="D135" s="1" t="s">
        <v>70</v>
      </c>
      <c r="E135" s="27">
        <v>90000000</v>
      </c>
      <c r="F135" s="27">
        <v>0</v>
      </c>
      <c r="G135" s="27">
        <v>90000000</v>
      </c>
      <c r="H135" s="27"/>
      <c r="I135" s="27"/>
      <c r="J135" s="33">
        <f>F135+G135-H135+I135</f>
        <v>90000000</v>
      </c>
    </row>
    <row r="136" spans="2:10" ht="8.25" customHeight="1">
      <c r="B136" s="34"/>
      <c r="C136" s="20"/>
      <c r="D136" s="1"/>
      <c r="E136" s="27"/>
      <c r="F136" s="27"/>
      <c r="G136" s="27"/>
      <c r="H136" s="27"/>
      <c r="I136" s="27"/>
      <c r="J136" s="33"/>
    </row>
    <row r="137" spans="2:10" ht="12.75" customHeight="1">
      <c r="B137" s="66" t="s">
        <v>85</v>
      </c>
      <c r="C137" s="41"/>
      <c r="D137" s="41"/>
      <c r="E137" s="42">
        <f aca="true" t="shared" si="6" ref="E137:J137">SUM(E113:E136)</f>
        <v>3818302130.06</v>
      </c>
      <c r="F137" s="42">
        <f t="shared" si="6"/>
        <v>3484110978.03</v>
      </c>
      <c r="G137" s="42">
        <f t="shared" si="6"/>
        <v>219296644.67000002</v>
      </c>
      <c r="H137" s="42">
        <f t="shared" si="6"/>
        <v>163222511.32000002</v>
      </c>
      <c r="I137" s="42">
        <f t="shared" si="6"/>
        <v>13419013.219999999</v>
      </c>
      <c r="J137" s="53">
        <f t="shared" si="6"/>
        <v>3553604124.6000004</v>
      </c>
    </row>
    <row r="138" spans="2:10" ht="15" customHeight="1">
      <c r="B138" s="24" t="s">
        <v>207</v>
      </c>
      <c r="C138" s="20"/>
      <c r="D138" s="20"/>
      <c r="E138" s="27"/>
      <c r="F138" s="35"/>
      <c r="G138" s="27"/>
      <c r="H138" s="65"/>
      <c r="I138" s="27"/>
      <c r="J138" s="31"/>
    </row>
    <row r="139" spans="2:10" ht="12.75" customHeight="1">
      <c r="B139" s="21" t="s">
        <v>86</v>
      </c>
      <c r="C139" s="20" t="s">
        <v>201</v>
      </c>
      <c r="D139" s="1" t="s">
        <v>87</v>
      </c>
      <c r="E139" s="27">
        <f>2060615.7+560121.45</f>
        <v>2620737.15</v>
      </c>
      <c r="F139" s="35">
        <v>1011510.63</v>
      </c>
      <c r="G139" s="32">
        <v>0</v>
      </c>
      <c r="H139" s="32">
        <v>125710.94</v>
      </c>
      <c r="I139" s="27">
        <v>0</v>
      </c>
      <c r="J139" s="33">
        <f>F139+G139-H139+I139</f>
        <v>885799.69</v>
      </c>
    </row>
    <row r="140" spans="2:10" ht="5.25" customHeight="1">
      <c r="B140" s="21"/>
      <c r="C140" s="20"/>
      <c r="D140" s="20"/>
      <c r="E140" s="27"/>
      <c r="F140" s="27"/>
      <c r="G140" s="27"/>
      <c r="H140" s="65"/>
      <c r="I140" s="27"/>
      <c r="J140" s="31"/>
    </row>
    <row r="141" spans="2:10" ht="12" customHeight="1">
      <c r="B141" s="21" t="s">
        <v>88</v>
      </c>
      <c r="C141" s="20" t="s">
        <v>158</v>
      </c>
      <c r="D141" s="20" t="s">
        <v>191</v>
      </c>
      <c r="E141" s="27">
        <v>13044132.36</v>
      </c>
      <c r="F141" s="27">
        <v>3117692.88</v>
      </c>
      <c r="G141" s="27">
        <v>0</v>
      </c>
      <c r="H141" s="32">
        <v>3422.78</v>
      </c>
      <c r="I141" s="27">
        <v>0</v>
      </c>
      <c r="J141" s="33">
        <f>F141+G141-H141+I141</f>
        <v>3114270.1</v>
      </c>
    </row>
    <row r="142" spans="2:10" ht="10.5" customHeight="1">
      <c r="B142" s="21"/>
      <c r="C142" s="20"/>
      <c r="D142" s="20" t="s">
        <v>190</v>
      </c>
      <c r="E142" s="27"/>
      <c r="F142" s="27"/>
      <c r="G142" s="27"/>
      <c r="H142" s="27"/>
      <c r="I142" s="27"/>
      <c r="J142" s="31"/>
    </row>
    <row r="143" spans="2:10" ht="12.75" customHeight="1">
      <c r="B143" s="21" t="s">
        <v>89</v>
      </c>
      <c r="C143" s="55"/>
      <c r="D143" s="50"/>
      <c r="E143" s="36"/>
      <c r="F143" s="36"/>
      <c r="G143" s="36"/>
      <c r="H143" s="36"/>
      <c r="I143" s="36"/>
      <c r="J143" s="31"/>
    </row>
    <row r="144" spans="2:10" ht="12" customHeight="1">
      <c r="B144" s="21" t="s">
        <v>90</v>
      </c>
      <c r="C144" s="50" t="s">
        <v>159</v>
      </c>
      <c r="D144" s="50" t="s">
        <v>91</v>
      </c>
      <c r="E144" s="36">
        <v>334127.15</v>
      </c>
      <c r="F144" s="35">
        <v>88346.3</v>
      </c>
      <c r="G144" s="36">
        <v>0</v>
      </c>
      <c r="H144" s="36">
        <v>0</v>
      </c>
      <c r="I144" s="36">
        <v>0</v>
      </c>
      <c r="J144" s="33">
        <f>F144+G144-H144+I144</f>
        <v>88346.3</v>
      </c>
    </row>
    <row r="145" spans="2:10" ht="6" customHeight="1">
      <c r="B145" s="21"/>
      <c r="C145" s="20"/>
      <c r="D145" s="20"/>
      <c r="E145" s="27"/>
      <c r="F145" s="35"/>
      <c r="G145" s="27"/>
      <c r="H145" s="27"/>
      <c r="I145" s="27"/>
      <c r="J145" s="31"/>
    </row>
    <row r="146" spans="2:10" ht="12.75" customHeight="1">
      <c r="B146" s="21" t="s">
        <v>92</v>
      </c>
      <c r="C146" s="20"/>
      <c r="D146" s="20"/>
      <c r="E146" s="27"/>
      <c r="F146" s="27"/>
      <c r="G146" s="27"/>
      <c r="H146" s="27"/>
      <c r="I146" s="27"/>
      <c r="J146" s="31"/>
    </row>
    <row r="147" spans="2:10" ht="12.75" customHeight="1">
      <c r="B147" s="21" t="s">
        <v>93</v>
      </c>
      <c r="C147" s="20" t="s">
        <v>69</v>
      </c>
      <c r="D147" s="1" t="s">
        <v>70</v>
      </c>
      <c r="E147" s="27">
        <v>546276.87</v>
      </c>
      <c r="F147" s="27">
        <v>219320.77</v>
      </c>
      <c r="G147" s="27">
        <v>0</v>
      </c>
      <c r="H147" s="27">
        <v>0</v>
      </c>
      <c r="I147" s="32">
        <v>-6748.33</v>
      </c>
      <c r="J147" s="33">
        <f>F147+G147-H147+I147</f>
        <v>212572.44</v>
      </c>
    </row>
    <row r="148" spans="2:10" ht="12.75" customHeight="1">
      <c r="B148" s="67" t="s">
        <v>85</v>
      </c>
      <c r="C148" s="68"/>
      <c r="D148" s="41"/>
      <c r="E148" s="42">
        <f aca="true" t="shared" si="7" ref="E148:J148">SUM(E138:E147)</f>
        <v>16545273.53</v>
      </c>
      <c r="F148" s="42">
        <f t="shared" si="7"/>
        <v>4436870.579999999</v>
      </c>
      <c r="G148" s="42">
        <f t="shared" si="7"/>
        <v>0</v>
      </c>
      <c r="H148" s="42">
        <f t="shared" si="7"/>
        <v>129133.72</v>
      </c>
      <c r="I148" s="42">
        <f t="shared" si="7"/>
        <v>-6748.33</v>
      </c>
      <c r="J148" s="53">
        <f t="shared" si="7"/>
        <v>4300988.53</v>
      </c>
    </row>
    <row r="149" spans="2:10" ht="20.25" customHeight="1">
      <c r="B149" s="69" t="s">
        <v>219</v>
      </c>
      <c r="C149" s="50"/>
      <c r="D149" s="50"/>
      <c r="E149" s="44" t="s">
        <v>9</v>
      </c>
      <c r="F149" s="44" t="s">
        <v>9</v>
      </c>
      <c r="G149" s="44" t="s">
        <v>9</v>
      </c>
      <c r="H149" s="44" t="s">
        <v>9</v>
      </c>
      <c r="I149" s="44" t="s">
        <v>9</v>
      </c>
      <c r="J149" s="26" t="s">
        <v>9</v>
      </c>
    </row>
    <row r="150" spans="2:10" ht="12.75" customHeight="1">
      <c r="B150" s="69" t="s">
        <v>35</v>
      </c>
      <c r="C150" s="50"/>
      <c r="D150" s="50"/>
      <c r="E150" s="28"/>
      <c r="F150" s="36"/>
      <c r="G150" s="28"/>
      <c r="H150" s="36"/>
      <c r="I150" s="28"/>
      <c r="J150" s="51"/>
    </row>
    <row r="151" spans="2:10" ht="8.25" customHeight="1">
      <c r="B151" s="24"/>
      <c r="C151" s="20"/>
      <c r="D151" s="20"/>
      <c r="E151" s="27"/>
      <c r="F151" s="27"/>
      <c r="G151" s="27"/>
      <c r="H151" s="27"/>
      <c r="I151" s="27"/>
      <c r="J151" s="31"/>
    </row>
    <row r="152" spans="2:10" ht="12.75" customHeight="1">
      <c r="B152" s="69" t="s">
        <v>214</v>
      </c>
      <c r="C152" s="50"/>
      <c r="D152" s="50"/>
      <c r="E152" s="36"/>
      <c r="F152" s="36"/>
      <c r="G152" s="36"/>
      <c r="H152" s="36"/>
      <c r="I152" s="36"/>
      <c r="J152" s="31"/>
    </row>
    <row r="153" spans="2:10" ht="15.75" customHeight="1">
      <c r="B153" s="70" t="s">
        <v>94</v>
      </c>
      <c r="C153" s="50"/>
      <c r="D153" s="50"/>
      <c r="E153" s="36"/>
      <c r="F153" s="36"/>
      <c r="G153" s="36"/>
      <c r="H153" s="36"/>
      <c r="I153" s="36"/>
      <c r="J153" s="31"/>
    </row>
    <row r="154" spans="2:10" ht="18.75" customHeight="1">
      <c r="B154" s="71" t="s">
        <v>95</v>
      </c>
      <c r="C154" s="50"/>
      <c r="D154" s="20"/>
      <c r="E154" s="36"/>
      <c r="F154" s="36"/>
      <c r="G154" s="36"/>
      <c r="H154" s="36"/>
      <c r="I154" s="36"/>
      <c r="J154" s="31"/>
    </row>
    <row r="155" spans="2:10" ht="12.75" customHeight="1">
      <c r="B155" s="55" t="s">
        <v>96</v>
      </c>
      <c r="C155" s="50" t="s">
        <v>97</v>
      </c>
      <c r="D155" s="1" t="s">
        <v>70</v>
      </c>
      <c r="E155" s="36">
        <v>36199500</v>
      </c>
      <c r="F155" s="36">
        <v>1392288.68</v>
      </c>
      <c r="G155" s="36">
        <v>0</v>
      </c>
      <c r="H155" s="72">
        <v>1392288.68</v>
      </c>
      <c r="I155" s="36">
        <v>0</v>
      </c>
      <c r="J155" s="33">
        <f>F155+G155-H155+I155</f>
        <v>0</v>
      </c>
    </row>
    <row r="156" spans="2:10" ht="10.5" customHeight="1">
      <c r="B156" s="55"/>
      <c r="C156" s="50"/>
      <c r="D156" s="3"/>
      <c r="E156" s="36"/>
      <c r="F156" s="28"/>
      <c r="G156" s="36"/>
      <c r="H156" s="28"/>
      <c r="I156" s="36"/>
      <c r="J156" s="31"/>
    </row>
    <row r="157" spans="2:10" ht="12.75" customHeight="1">
      <c r="B157" s="71" t="s">
        <v>98</v>
      </c>
      <c r="C157" s="50"/>
      <c r="D157" s="55"/>
      <c r="E157" s="36"/>
      <c r="F157" s="28"/>
      <c r="G157" s="36"/>
      <c r="H157" s="28"/>
      <c r="I157" s="36"/>
      <c r="J157" s="31"/>
    </row>
    <row r="158" spans="2:10" ht="12.75" customHeight="1">
      <c r="B158" s="71" t="s">
        <v>99</v>
      </c>
      <c r="C158" s="50" t="s">
        <v>100</v>
      </c>
      <c r="D158" s="55" t="s">
        <v>19</v>
      </c>
      <c r="E158" s="36">
        <v>65000000</v>
      </c>
      <c r="F158" s="28">
        <v>65000000</v>
      </c>
      <c r="G158" s="36">
        <v>0</v>
      </c>
      <c r="H158" s="28">
        <v>3611111.11</v>
      </c>
      <c r="I158" s="36">
        <v>0</v>
      </c>
      <c r="J158" s="33">
        <f>F158+G158-H158+I158</f>
        <v>61388888.89</v>
      </c>
    </row>
    <row r="159" spans="2:10" ht="12.75" customHeight="1">
      <c r="B159" s="71" t="s">
        <v>101</v>
      </c>
      <c r="C159" s="50"/>
      <c r="D159" s="55"/>
      <c r="E159" s="36"/>
      <c r="F159" s="28"/>
      <c r="G159" s="36"/>
      <c r="H159" s="28"/>
      <c r="I159" s="36"/>
      <c r="J159" s="31"/>
    </row>
    <row r="160" spans="2:10" ht="10.5" customHeight="1">
      <c r="B160" s="71"/>
      <c r="C160" s="50"/>
      <c r="D160" s="55"/>
      <c r="E160" s="36"/>
      <c r="F160" s="28"/>
      <c r="G160" s="36"/>
      <c r="H160" s="28"/>
      <c r="I160" s="36"/>
      <c r="J160" s="31"/>
    </row>
    <row r="161" spans="2:10" ht="12.75" customHeight="1">
      <c r="B161" s="71" t="s">
        <v>174</v>
      </c>
      <c r="C161" s="50"/>
      <c r="D161" s="55"/>
      <c r="E161" s="36"/>
      <c r="F161" s="28"/>
      <c r="G161" s="36"/>
      <c r="H161" s="28"/>
      <c r="I161" s="36"/>
      <c r="J161" s="31"/>
    </row>
    <row r="162" spans="1:10" ht="18" customHeight="1">
      <c r="A162" s="147">
        <v>176</v>
      </c>
      <c r="B162" s="71" t="s">
        <v>175</v>
      </c>
      <c r="C162" s="2" t="s">
        <v>206</v>
      </c>
      <c r="D162" s="55" t="s">
        <v>19</v>
      </c>
      <c r="E162" s="36">
        <f>37174040.26+38733276.25</f>
        <v>75907316.50999999</v>
      </c>
      <c r="F162" s="28">
        <v>63643084.95</v>
      </c>
      <c r="G162" s="72">
        <v>0</v>
      </c>
      <c r="H162" s="73">
        <v>15738725.82</v>
      </c>
      <c r="I162" s="36">
        <v>0</v>
      </c>
      <c r="J162" s="33">
        <f>F162+G162-H162+I162</f>
        <v>47904359.13</v>
      </c>
    </row>
    <row r="163" spans="2:10" ht="10.5" customHeight="1">
      <c r="B163" s="71"/>
      <c r="C163" s="50"/>
      <c r="D163" s="55"/>
      <c r="E163" s="36"/>
      <c r="F163" s="28"/>
      <c r="G163" s="36"/>
      <c r="H163" s="28"/>
      <c r="I163" s="36"/>
      <c r="J163" s="31"/>
    </row>
    <row r="164" spans="2:10" ht="12.75" customHeight="1">
      <c r="B164" s="71" t="s">
        <v>102</v>
      </c>
      <c r="C164" s="50"/>
      <c r="D164" s="55"/>
      <c r="E164" s="36"/>
      <c r="F164" s="28"/>
      <c r="G164" s="36"/>
      <c r="H164" s="28"/>
      <c r="I164" s="36"/>
      <c r="J164" s="31"/>
    </row>
    <row r="165" spans="2:10" ht="13.5" customHeight="1">
      <c r="B165" s="71" t="s">
        <v>103</v>
      </c>
      <c r="C165" s="50"/>
      <c r="D165" s="55"/>
      <c r="E165" s="36"/>
      <c r="F165" s="36"/>
      <c r="G165" s="27"/>
      <c r="H165" s="28"/>
      <c r="I165" s="36"/>
      <c r="J165" s="31"/>
    </row>
    <row r="166" spans="2:10" ht="14.25" customHeight="1">
      <c r="B166" s="71" t="s">
        <v>181</v>
      </c>
      <c r="C166" s="50"/>
      <c r="D166" s="50"/>
      <c r="E166" s="27"/>
      <c r="F166" s="36"/>
      <c r="G166" s="27"/>
      <c r="H166" s="28"/>
      <c r="I166" s="36"/>
      <c r="J166" s="31"/>
    </row>
    <row r="167" spans="2:10" ht="14.25" customHeight="1">
      <c r="B167" s="71" t="s">
        <v>182</v>
      </c>
      <c r="C167" s="50" t="s">
        <v>104</v>
      </c>
      <c r="D167" s="50" t="s">
        <v>19</v>
      </c>
      <c r="E167" s="27">
        <v>104554120.16</v>
      </c>
      <c r="F167" s="36">
        <v>103079120.16</v>
      </c>
      <c r="G167" s="27">
        <v>0</v>
      </c>
      <c r="H167" s="72">
        <v>2950000</v>
      </c>
      <c r="I167" s="27">
        <v>0</v>
      </c>
      <c r="J167" s="33">
        <f>F167+G167-H167+I167</f>
        <v>100129120.16</v>
      </c>
    </row>
    <row r="168" spans="2:10" ht="10.5" customHeight="1">
      <c r="B168" s="34"/>
      <c r="C168" s="20"/>
      <c r="D168" s="50"/>
      <c r="E168" s="27"/>
      <c r="F168" s="36"/>
      <c r="G168" s="27"/>
      <c r="H168" s="36"/>
      <c r="I168" s="27"/>
      <c r="J168" s="31"/>
    </row>
    <row r="169" spans="2:10" ht="12.75" customHeight="1">
      <c r="B169" s="71" t="s">
        <v>50</v>
      </c>
      <c r="C169" s="50"/>
      <c r="D169" s="50"/>
      <c r="E169" s="27"/>
      <c r="F169" s="36"/>
      <c r="G169" s="27"/>
      <c r="H169" s="28"/>
      <c r="I169" s="36"/>
      <c r="J169" s="31"/>
    </row>
    <row r="170" spans="2:10" ht="12.75" customHeight="1">
      <c r="B170" s="71" t="s">
        <v>105</v>
      </c>
      <c r="C170" s="50" t="s">
        <v>106</v>
      </c>
      <c r="D170" s="55" t="s">
        <v>19</v>
      </c>
      <c r="E170" s="36">
        <v>65722325.9</v>
      </c>
      <c r="F170" s="28">
        <v>26115168.85</v>
      </c>
      <c r="G170" s="36">
        <v>0</v>
      </c>
      <c r="H170" s="73">
        <v>3137649.21</v>
      </c>
      <c r="I170" s="36">
        <v>0</v>
      </c>
      <c r="J170" s="33">
        <f>F170+G170-H170+I170</f>
        <v>22977519.64</v>
      </c>
    </row>
    <row r="171" spans="2:10" ht="12.75" customHeight="1">
      <c r="B171" s="71" t="s">
        <v>107</v>
      </c>
      <c r="C171" s="50"/>
      <c r="D171" s="55"/>
      <c r="E171" s="36"/>
      <c r="F171" s="28"/>
      <c r="G171" s="36"/>
      <c r="H171" s="28"/>
      <c r="I171" s="36"/>
      <c r="J171" s="31"/>
    </row>
    <row r="172" spans="2:10" ht="12.75" customHeight="1">
      <c r="B172" s="71" t="s">
        <v>108</v>
      </c>
      <c r="C172" s="50" t="s">
        <v>109</v>
      </c>
      <c r="D172" s="20" t="s">
        <v>19</v>
      </c>
      <c r="E172" s="36">
        <v>75500000</v>
      </c>
      <c r="F172" s="28">
        <v>930000</v>
      </c>
      <c r="G172" s="36">
        <v>0</v>
      </c>
      <c r="H172" s="73">
        <v>930000</v>
      </c>
      <c r="I172" s="36">
        <v>0</v>
      </c>
      <c r="J172" s="33">
        <f>F172+G172-H172+I172</f>
        <v>0</v>
      </c>
    </row>
    <row r="173" spans="2:10" ht="12.75" customHeight="1">
      <c r="B173" s="71" t="s">
        <v>110</v>
      </c>
      <c r="C173" s="50"/>
      <c r="D173" s="55"/>
      <c r="E173" s="36"/>
      <c r="F173" s="36"/>
      <c r="G173" s="36"/>
      <c r="H173" s="36"/>
      <c r="I173" s="36"/>
      <c r="J173" s="51"/>
    </row>
    <row r="174" spans="2:10" ht="12.75" customHeight="1">
      <c r="B174" s="71" t="s">
        <v>111</v>
      </c>
      <c r="C174" s="50" t="s">
        <v>112</v>
      </c>
      <c r="D174" s="55" t="s">
        <v>19</v>
      </c>
      <c r="E174" s="36">
        <v>15000000</v>
      </c>
      <c r="F174" s="28">
        <v>7000000</v>
      </c>
      <c r="G174" s="36">
        <v>0</v>
      </c>
      <c r="H174" s="73">
        <v>1000000</v>
      </c>
      <c r="I174" s="36">
        <v>0</v>
      </c>
      <c r="J174" s="33">
        <f>F174+G174-H174+I174</f>
        <v>6000000</v>
      </c>
    </row>
    <row r="175" spans="2:10" ht="12.75" customHeight="1">
      <c r="B175" s="71" t="s">
        <v>113</v>
      </c>
      <c r="C175" s="50" t="s">
        <v>100</v>
      </c>
      <c r="D175" s="20" t="s">
        <v>19</v>
      </c>
      <c r="E175" s="36">
        <v>10000000</v>
      </c>
      <c r="F175" s="36">
        <v>7333333.359999999</v>
      </c>
      <c r="G175" s="27">
        <v>0</v>
      </c>
      <c r="H175" s="73">
        <v>689407.05</v>
      </c>
      <c r="I175" s="36">
        <v>0</v>
      </c>
      <c r="J175" s="33">
        <f>F175+G175-H175+I175</f>
        <v>6643926.31</v>
      </c>
    </row>
    <row r="176" spans="2:10" ht="12.75" customHeight="1">
      <c r="B176" s="74" t="s">
        <v>114</v>
      </c>
      <c r="C176" s="75" t="s">
        <v>72</v>
      </c>
      <c r="D176" s="75" t="s">
        <v>19</v>
      </c>
      <c r="E176" s="27">
        <v>200000000</v>
      </c>
      <c r="F176" s="36">
        <v>200000000</v>
      </c>
      <c r="G176" s="27">
        <v>0</v>
      </c>
      <c r="H176" s="36">
        <v>0</v>
      </c>
      <c r="I176" s="27">
        <v>0</v>
      </c>
      <c r="J176" s="33">
        <f>F176+G176-H176+I176</f>
        <v>200000000</v>
      </c>
    </row>
    <row r="177" spans="2:10" ht="12.75" customHeight="1">
      <c r="B177" s="76" t="s">
        <v>180</v>
      </c>
      <c r="C177" s="20" t="s">
        <v>173</v>
      </c>
      <c r="D177" s="75" t="s">
        <v>19</v>
      </c>
      <c r="E177" s="77">
        <v>40000000</v>
      </c>
      <c r="F177" s="36">
        <v>34285714.29</v>
      </c>
      <c r="G177" s="27">
        <v>0</v>
      </c>
      <c r="H177" s="72">
        <v>5714285.71</v>
      </c>
      <c r="I177" s="27">
        <v>0</v>
      </c>
      <c r="J177" s="33">
        <f>F177+G177-H177+I177</f>
        <v>28571428.58</v>
      </c>
    </row>
    <row r="178" spans="1:10" s="83" customFormat="1" ht="12.75" customHeight="1">
      <c r="A178" s="150"/>
      <c r="B178" s="76" t="s">
        <v>176</v>
      </c>
      <c r="C178" s="78"/>
      <c r="D178" s="79"/>
      <c r="E178" s="80"/>
      <c r="F178" s="81"/>
      <c r="G178" s="82"/>
      <c r="H178" s="81"/>
      <c r="I178" s="82"/>
      <c r="J178" s="31"/>
    </row>
    <row r="179" spans="1:10" s="83" customFormat="1" ht="17.25" customHeight="1">
      <c r="A179" s="150"/>
      <c r="B179" s="76" t="s">
        <v>200</v>
      </c>
      <c r="C179" s="84" t="s">
        <v>239</v>
      </c>
      <c r="D179" s="75" t="s">
        <v>19</v>
      </c>
      <c r="E179" s="85">
        <f>8800000+8249692.85+2319736.84</f>
        <v>19369429.69</v>
      </c>
      <c r="F179" s="81">
        <f>17049692.85</f>
        <v>17049692.85</v>
      </c>
      <c r="G179" s="86">
        <v>2319736.84</v>
      </c>
      <c r="H179" s="81">
        <v>0</v>
      </c>
      <c r="I179" s="82">
        <v>0</v>
      </c>
      <c r="J179" s="33">
        <f>F179+G179-H179+I179</f>
        <v>19369429.69</v>
      </c>
    </row>
    <row r="180" spans="1:10" s="83" customFormat="1" ht="12" customHeight="1">
      <c r="A180" s="150"/>
      <c r="B180" s="76"/>
      <c r="C180" s="84"/>
      <c r="D180" s="75"/>
      <c r="E180" s="85"/>
      <c r="F180" s="81"/>
      <c r="G180" s="86"/>
      <c r="H180" s="81"/>
      <c r="I180" s="82"/>
      <c r="J180" s="33"/>
    </row>
    <row r="181" spans="1:10" s="39" customFormat="1" ht="15" customHeight="1">
      <c r="A181" s="149"/>
      <c r="B181" s="87" t="s">
        <v>34</v>
      </c>
      <c r="C181" s="88"/>
      <c r="D181" s="88"/>
      <c r="E181" s="89">
        <f>SUM(E152:E180)</f>
        <v>707252692.26</v>
      </c>
      <c r="F181" s="89">
        <f>SUM(F152:F180)</f>
        <v>525828403.14000005</v>
      </c>
      <c r="G181" s="89">
        <f>SUM(G152:G180)</f>
        <v>2319736.84</v>
      </c>
      <c r="H181" s="89">
        <f>SUM(H152:H180)</f>
        <v>35163467.58</v>
      </c>
      <c r="I181" s="89">
        <f>SUM(I152:I180)</f>
        <v>0</v>
      </c>
      <c r="J181" s="90">
        <f>SUM(J152:J180)</f>
        <v>492984672.4</v>
      </c>
    </row>
    <row r="182" spans="2:10" ht="16.5" customHeight="1">
      <c r="B182" s="24" t="s">
        <v>219</v>
      </c>
      <c r="C182" s="20"/>
      <c r="D182" s="20"/>
      <c r="E182" s="44" t="s">
        <v>9</v>
      </c>
      <c r="F182" s="44" t="s">
        <v>9</v>
      </c>
      <c r="G182" s="44" t="s">
        <v>9</v>
      </c>
      <c r="H182" s="44" t="s">
        <v>9</v>
      </c>
      <c r="I182" s="44" t="s">
        <v>9</v>
      </c>
      <c r="J182" s="26" t="s">
        <v>9</v>
      </c>
    </row>
    <row r="183" spans="2:10" ht="14.25" customHeight="1">
      <c r="B183" s="24" t="s">
        <v>35</v>
      </c>
      <c r="C183" s="20"/>
      <c r="D183" s="20"/>
      <c r="E183" s="27"/>
      <c r="F183" s="27"/>
      <c r="G183" s="30"/>
      <c r="H183" s="30"/>
      <c r="I183" s="27"/>
      <c r="J183" s="31"/>
    </row>
    <row r="184" spans="2:10" ht="15.75" customHeight="1">
      <c r="B184" s="24" t="s">
        <v>215</v>
      </c>
      <c r="C184" s="20"/>
      <c r="D184" s="20"/>
      <c r="E184" s="27"/>
      <c r="F184" s="27"/>
      <c r="G184" s="30"/>
      <c r="H184" s="30"/>
      <c r="I184" s="27"/>
      <c r="J184" s="31"/>
    </row>
    <row r="185" spans="2:10" ht="14.25" customHeight="1">
      <c r="B185" s="45" t="s">
        <v>36</v>
      </c>
      <c r="C185" s="20"/>
      <c r="D185" s="20"/>
      <c r="E185" s="27">
        <f aca="true" t="shared" si="8" ref="E185:J185">E181</f>
        <v>707252692.26</v>
      </c>
      <c r="F185" s="27">
        <f t="shared" si="8"/>
        <v>525828403.14000005</v>
      </c>
      <c r="G185" s="27">
        <f t="shared" si="8"/>
        <v>2319736.84</v>
      </c>
      <c r="H185" s="27">
        <f t="shared" si="8"/>
        <v>35163467.58</v>
      </c>
      <c r="I185" s="27">
        <f t="shared" si="8"/>
        <v>0</v>
      </c>
      <c r="J185" s="28">
        <f t="shared" si="8"/>
        <v>492984672.4</v>
      </c>
    </row>
    <row r="186" spans="2:9" ht="8.25" customHeight="1">
      <c r="B186" s="45"/>
      <c r="C186" s="20"/>
      <c r="D186" s="20"/>
      <c r="E186" s="27"/>
      <c r="F186" s="27"/>
      <c r="G186" s="27"/>
      <c r="H186" s="27"/>
      <c r="I186" s="27"/>
    </row>
    <row r="187" spans="2:10" ht="12.75" customHeight="1">
      <c r="B187" s="91" t="s">
        <v>195</v>
      </c>
      <c r="C187" s="50"/>
      <c r="D187" s="20"/>
      <c r="E187" s="27"/>
      <c r="F187" s="27"/>
      <c r="G187" s="27"/>
      <c r="H187" s="27"/>
      <c r="I187" s="27"/>
      <c r="J187" s="31"/>
    </row>
    <row r="188" spans="2:9" ht="12.75" customHeight="1">
      <c r="B188" s="92" t="s">
        <v>115</v>
      </c>
      <c r="C188" s="50"/>
      <c r="D188" s="20"/>
      <c r="E188" s="93"/>
      <c r="F188" s="36"/>
      <c r="G188" s="36"/>
      <c r="H188" s="36"/>
      <c r="I188" s="36"/>
    </row>
    <row r="189" spans="2:10" ht="12.75" customHeight="1">
      <c r="B189" s="71" t="s">
        <v>208</v>
      </c>
      <c r="C189" s="50" t="s">
        <v>116</v>
      </c>
      <c r="D189" s="20" t="s">
        <v>19</v>
      </c>
      <c r="E189" s="28">
        <v>41794315.29</v>
      </c>
      <c r="F189" s="36">
        <v>28683438.58</v>
      </c>
      <c r="G189" s="36">
        <v>0</v>
      </c>
      <c r="H189" s="72">
        <v>1278906.05</v>
      </c>
      <c r="I189" s="36">
        <v>0</v>
      </c>
      <c r="J189" s="33">
        <f>F189+G189-H189+I189</f>
        <v>27404532.529999997</v>
      </c>
    </row>
    <row r="190" spans="2:10" ht="11.25" customHeight="1">
      <c r="B190" s="94" t="s">
        <v>117</v>
      </c>
      <c r="C190" s="50"/>
      <c r="D190" s="20"/>
      <c r="E190" s="27"/>
      <c r="F190" s="27"/>
      <c r="G190" s="27"/>
      <c r="H190" s="27"/>
      <c r="I190" s="27"/>
      <c r="J190" s="31"/>
    </row>
    <row r="191" spans="2:10" ht="12.75" customHeight="1">
      <c r="B191" s="94" t="s">
        <v>118</v>
      </c>
      <c r="C191" s="50" t="s">
        <v>119</v>
      </c>
      <c r="D191" s="20" t="s">
        <v>19</v>
      </c>
      <c r="E191" s="27">
        <v>55080000</v>
      </c>
      <c r="F191" s="27">
        <v>22032000</v>
      </c>
      <c r="G191" s="27">
        <v>0</v>
      </c>
      <c r="H191" s="32">
        <v>2754000</v>
      </c>
      <c r="I191" s="27">
        <v>0</v>
      </c>
      <c r="J191" s="33">
        <f>F191+G191-H191+I191</f>
        <v>19278000</v>
      </c>
    </row>
    <row r="192" spans="2:10" ht="12.75" customHeight="1">
      <c r="B192" s="71" t="s">
        <v>120</v>
      </c>
      <c r="C192" s="50" t="s">
        <v>121</v>
      </c>
      <c r="D192" s="20" t="s">
        <v>19</v>
      </c>
      <c r="E192" s="27">
        <v>15500000</v>
      </c>
      <c r="F192" s="27">
        <v>5812500</v>
      </c>
      <c r="G192" s="27">
        <v>0</v>
      </c>
      <c r="H192" s="32">
        <v>775000</v>
      </c>
      <c r="I192" s="27">
        <v>0</v>
      </c>
      <c r="J192" s="33">
        <f>F192+G192-H192+I192</f>
        <v>5037500</v>
      </c>
    </row>
    <row r="193" spans="2:10" ht="9.75" customHeight="1">
      <c r="B193" s="71"/>
      <c r="C193" s="50"/>
      <c r="D193" s="20"/>
      <c r="E193" s="27"/>
      <c r="F193" s="27"/>
      <c r="G193" s="27"/>
      <c r="H193" s="27"/>
      <c r="I193" s="27"/>
      <c r="J193" s="31"/>
    </row>
    <row r="194" spans="2:10" ht="12.75" customHeight="1">
      <c r="B194" s="94" t="s">
        <v>50</v>
      </c>
      <c r="C194" s="50"/>
      <c r="D194" s="20"/>
      <c r="E194" s="27"/>
      <c r="F194" s="27"/>
      <c r="G194" s="27"/>
      <c r="H194" s="27"/>
      <c r="I194" s="27"/>
      <c r="J194" s="31"/>
    </row>
    <row r="195" spans="1:10" ht="17.25" customHeight="1">
      <c r="A195" s="147">
        <v>177</v>
      </c>
      <c r="B195" s="94" t="s">
        <v>122</v>
      </c>
      <c r="C195" s="50" t="s">
        <v>68</v>
      </c>
      <c r="D195" s="20" t="s">
        <v>19</v>
      </c>
      <c r="E195" s="27">
        <v>20850000</v>
      </c>
      <c r="F195" s="27">
        <v>11567253.95</v>
      </c>
      <c r="G195" s="27">
        <v>0</v>
      </c>
      <c r="H195" s="32">
        <v>614331.7</v>
      </c>
      <c r="I195" s="27">
        <v>0</v>
      </c>
      <c r="J195" s="64">
        <f>F195+G195-H195+I195</f>
        <v>10952922.25</v>
      </c>
    </row>
    <row r="196" spans="2:10" ht="12.75" customHeight="1">
      <c r="B196" s="94" t="s">
        <v>209</v>
      </c>
      <c r="C196" s="50" t="s">
        <v>123</v>
      </c>
      <c r="D196" s="20" t="s">
        <v>19</v>
      </c>
      <c r="E196" s="27">
        <v>30655000</v>
      </c>
      <c r="F196" s="27">
        <v>3037957.28</v>
      </c>
      <c r="G196" s="27">
        <v>0</v>
      </c>
      <c r="H196" s="32">
        <v>2837651.87</v>
      </c>
      <c r="I196" s="27">
        <v>0</v>
      </c>
      <c r="J196" s="64">
        <f>F196+G196-H196+I196</f>
        <v>200305.40999999968</v>
      </c>
    </row>
    <row r="197" spans="2:10" ht="12.75" customHeight="1">
      <c r="B197" s="94" t="s">
        <v>124</v>
      </c>
      <c r="C197" s="50" t="s">
        <v>112</v>
      </c>
      <c r="D197" s="20" t="s">
        <v>19</v>
      </c>
      <c r="E197" s="36">
        <v>82343000</v>
      </c>
      <c r="F197" s="36">
        <v>34495775</v>
      </c>
      <c r="G197" s="36">
        <v>0</v>
      </c>
      <c r="H197" s="72">
        <v>4117150</v>
      </c>
      <c r="I197" s="36">
        <v>0</v>
      </c>
      <c r="J197" s="33">
        <f>F197+G197-H197+I197</f>
        <v>30378625</v>
      </c>
    </row>
    <row r="198" spans="2:10" ht="7.5" customHeight="1">
      <c r="B198" s="94"/>
      <c r="C198" s="50"/>
      <c r="D198" s="20"/>
      <c r="E198" s="27"/>
      <c r="F198" s="27"/>
      <c r="G198" s="27"/>
      <c r="H198" s="27"/>
      <c r="I198" s="27"/>
      <c r="J198" s="31"/>
    </row>
    <row r="199" spans="2:10" ht="12.75" customHeight="1">
      <c r="B199" s="95" t="s">
        <v>125</v>
      </c>
      <c r="C199" s="50">
        <v>1978</v>
      </c>
      <c r="D199" s="20" t="s">
        <v>19</v>
      </c>
      <c r="E199" s="36">
        <v>25555614.38</v>
      </c>
      <c r="F199" s="36">
        <v>4460005.58</v>
      </c>
      <c r="G199" s="36">
        <v>0</v>
      </c>
      <c r="H199" s="36">
        <v>0</v>
      </c>
      <c r="I199" s="36">
        <v>0</v>
      </c>
      <c r="J199" s="33">
        <f>F199+G199-H199+I199</f>
        <v>4460005.58</v>
      </c>
    </row>
    <row r="200" spans="2:10" ht="12.75" customHeight="1">
      <c r="B200" s="95"/>
      <c r="C200" s="50"/>
      <c r="D200" s="20"/>
      <c r="E200" s="36"/>
      <c r="F200" s="36"/>
      <c r="G200" s="36"/>
      <c r="H200" s="36"/>
      <c r="I200" s="36"/>
      <c r="J200" s="31"/>
    </row>
    <row r="201" spans="2:10" ht="13.5" customHeight="1">
      <c r="B201" s="96" t="s">
        <v>170</v>
      </c>
      <c r="C201" s="75"/>
      <c r="D201" s="37"/>
      <c r="E201" s="36"/>
      <c r="F201" s="36"/>
      <c r="G201" s="36"/>
      <c r="H201" s="36"/>
      <c r="I201" s="36"/>
      <c r="J201" s="31"/>
    </row>
    <row r="202" spans="2:10" ht="13.5" customHeight="1">
      <c r="B202" s="4" t="s">
        <v>126</v>
      </c>
      <c r="C202" s="75"/>
      <c r="D202" s="75"/>
      <c r="E202" s="36"/>
      <c r="F202" s="36"/>
      <c r="G202" s="36"/>
      <c r="H202" s="36"/>
      <c r="I202" s="36"/>
      <c r="J202" s="31"/>
    </row>
    <row r="203" spans="1:10" s="98" customFormat="1" ht="13.5" customHeight="1">
      <c r="A203" s="151"/>
      <c r="B203" s="4" t="s">
        <v>171</v>
      </c>
      <c r="C203" s="97">
        <v>1988</v>
      </c>
      <c r="D203" s="75" t="s">
        <v>19</v>
      </c>
      <c r="E203" s="36">
        <v>880000</v>
      </c>
      <c r="F203" s="36">
        <v>308000</v>
      </c>
      <c r="G203" s="36">
        <v>0</v>
      </c>
      <c r="H203" s="36">
        <v>0</v>
      </c>
      <c r="I203" s="36">
        <v>0</v>
      </c>
      <c r="J203" s="33">
        <f>F203+G203-H203+I203</f>
        <v>308000</v>
      </c>
    </row>
    <row r="204" spans="2:10" ht="13.5" customHeight="1">
      <c r="B204" s="94" t="s">
        <v>127</v>
      </c>
      <c r="C204" s="75" t="s">
        <v>128</v>
      </c>
      <c r="D204" s="75" t="s">
        <v>129</v>
      </c>
      <c r="E204" s="36">
        <v>81000000</v>
      </c>
      <c r="F204" s="36">
        <v>81000000</v>
      </c>
      <c r="G204" s="36">
        <v>0</v>
      </c>
      <c r="H204" s="36">
        <v>0</v>
      </c>
      <c r="I204" s="36">
        <v>0</v>
      </c>
      <c r="J204" s="33">
        <f>F204+G204-H204+I204</f>
        <v>81000000</v>
      </c>
    </row>
    <row r="205" spans="2:10" ht="6.75" customHeight="1">
      <c r="B205" s="94"/>
      <c r="C205" s="75"/>
      <c r="D205" s="57"/>
      <c r="E205" s="27"/>
      <c r="F205" s="27"/>
      <c r="G205" s="27"/>
      <c r="H205" s="27"/>
      <c r="I205" s="27"/>
      <c r="J205" s="31"/>
    </row>
    <row r="206" spans="2:10" ht="13.5" customHeight="1">
      <c r="B206" s="29" t="s">
        <v>184</v>
      </c>
      <c r="C206" s="20"/>
      <c r="D206" s="20"/>
      <c r="E206" s="27"/>
      <c r="F206" s="27"/>
      <c r="G206" s="27"/>
      <c r="H206" s="27"/>
      <c r="I206" s="27"/>
      <c r="J206" s="31"/>
    </row>
    <row r="207" spans="2:10" ht="14.25" customHeight="1">
      <c r="B207" s="21" t="s">
        <v>58</v>
      </c>
      <c r="C207" s="20">
        <v>1988</v>
      </c>
      <c r="D207" s="1" t="s">
        <v>70</v>
      </c>
      <c r="E207" s="27">
        <v>25000000</v>
      </c>
      <c r="F207" s="36">
        <v>19850000</v>
      </c>
      <c r="G207" s="27">
        <v>0</v>
      </c>
      <c r="H207" s="32">
        <v>1250000</v>
      </c>
      <c r="I207" s="27">
        <v>0</v>
      </c>
      <c r="J207" s="33">
        <f>F207+G207-H207+I207</f>
        <v>18600000</v>
      </c>
    </row>
    <row r="208" spans="2:10" ht="13.5" customHeight="1">
      <c r="B208" s="21" t="s">
        <v>131</v>
      </c>
      <c r="C208" s="20" t="s">
        <v>132</v>
      </c>
      <c r="D208" s="20" t="s">
        <v>19</v>
      </c>
      <c r="E208" s="27">
        <v>164934882.72</v>
      </c>
      <c r="F208" s="36">
        <v>256636620</v>
      </c>
      <c r="G208" s="27">
        <v>0</v>
      </c>
      <c r="H208" s="32">
        <v>17959013</v>
      </c>
      <c r="I208" s="32">
        <v>16196761</v>
      </c>
      <c r="J208" s="33">
        <f>F208+G208-H208+I208</f>
        <v>254874368</v>
      </c>
    </row>
    <row r="209" spans="2:10" ht="9.75" customHeight="1">
      <c r="B209" s="21"/>
      <c r="C209" s="20"/>
      <c r="D209" s="20"/>
      <c r="E209" s="27"/>
      <c r="F209" s="27"/>
      <c r="G209" s="27"/>
      <c r="H209" s="32"/>
      <c r="I209" s="32"/>
      <c r="J209" s="33"/>
    </row>
    <row r="210" spans="2:10" ht="12" customHeight="1">
      <c r="B210" s="29" t="s">
        <v>185</v>
      </c>
      <c r="C210" s="20"/>
      <c r="D210" s="50"/>
      <c r="E210" s="36"/>
      <c r="F210" s="36"/>
      <c r="G210" s="36"/>
      <c r="H210" s="36"/>
      <c r="I210" s="36"/>
      <c r="J210" s="31"/>
    </row>
    <row r="211" spans="2:10" ht="12" customHeight="1">
      <c r="B211" s="21" t="s">
        <v>133</v>
      </c>
      <c r="C211" s="75"/>
      <c r="D211" s="37"/>
      <c r="E211" s="36"/>
      <c r="F211" s="36"/>
      <c r="G211" s="36"/>
      <c r="H211" s="36"/>
      <c r="I211" s="36"/>
      <c r="J211" s="31"/>
    </row>
    <row r="212" spans="2:10" ht="12" customHeight="1">
      <c r="B212" s="21" t="s">
        <v>210</v>
      </c>
      <c r="C212" s="20" t="s">
        <v>163</v>
      </c>
      <c r="D212" s="2" t="s">
        <v>134</v>
      </c>
      <c r="E212" s="36">
        <v>98115010</v>
      </c>
      <c r="F212" s="27">
        <v>95257680</v>
      </c>
      <c r="G212" s="36">
        <v>0</v>
      </c>
      <c r="H212" s="72">
        <v>0</v>
      </c>
      <c r="I212" s="36">
        <v>0</v>
      </c>
      <c r="J212" s="33">
        <f>F212+G212-H212+I212</f>
        <v>95257680</v>
      </c>
    </row>
    <row r="213" spans="2:10" ht="12" customHeight="1">
      <c r="B213" s="34" t="s">
        <v>202</v>
      </c>
      <c r="C213" s="1" t="s">
        <v>239</v>
      </c>
      <c r="D213" s="75" t="s">
        <v>129</v>
      </c>
      <c r="E213" s="72">
        <f>8459735.27+42610398.98+2469063.49+88345825.68</f>
        <v>141885023.42000002</v>
      </c>
      <c r="F213" s="27">
        <v>53539197.739999995</v>
      </c>
      <c r="G213" s="32">
        <v>88345825.68</v>
      </c>
      <c r="H213" s="32">
        <v>0</v>
      </c>
      <c r="I213" s="36">
        <v>0</v>
      </c>
      <c r="J213" s="33">
        <f>F213+G213-H213+I213</f>
        <v>141885023.42000002</v>
      </c>
    </row>
    <row r="214" spans="2:10" ht="12" customHeight="1">
      <c r="B214" s="21" t="s">
        <v>211</v>
      </c>
      <c r="C214" s="20" t="s">
        <v>196</v>
      </c>
      <c r="D214" s="75" t="s">
        <v>129</v>
      </c>
      <c r="E214" s="27">
        <v>54370287</v>
      </c>
      <c r="F214" s="36">
        <v>53734863</v>
      </c>
      <c r="G214" s="27">
        <v>0</v>
      </c>
      <c r="H214" s="32">
        <v>0</v>
      </c>
      <c r="I214" s="27"/>
      <c r="J214" s="33">
        <f>F214+G214-H214+I214</f>
        <v>53734863</v>
      </c>
    </row>
    <row r="215" spans="2:10" ht="7.5" customHeight="1">
      <c r="B215" s="21"/>
      <c r="C215" s="20"/>
      <c r="D215" s="57"/>
      <c r="E215" s="27"/>
      <c r="F215" s="27"/>
      <c r="G215" s="27"/>
      <c r="H215" s="32"/>
      <c r="I215" s="27"/>
      <c r="J215" s="33"/>
    </row>
    <row r="216" spans="1:10" s="39" customFormat="1" ht="15.75" customHeight="1">
      <c r="A216" s="149"/>
      <c r="B216" s="99" t="s">
        <v>34</v>
      </c>
      <c r="C216" s="100"/>
      <c r="D216" s="88"/>
      <c r="E216" s="89">
        <f aca="true" t="shared" si="9" ref="E216:J216">SUM(E184:E214)</f>
        <v>1545215825.07</v>
      </c>
      <c r="F216" s="89">
        <f t="shared" si="9"/>
        <v>1196243694.2700002</v>
      </c>
      <c r="G216" s="89">
        <f t="shared" si="9"/>
        <v>90665562.52000001</v>
      </c>
      <c r="H216" s="89">
        <f t="shared" si="9"/>
        <v>66749520.199999996</v>
      </c>
      <c r="I216" s="89">
        <f t="shared" si="9"/>
        <v>16196761</v>
      </c>
      <c r="J216" s="90">
        <f t="shared" si="9"/>
        <v>1236356497.59</v>
      </c>
    </row>
    <row r="217" spans="2:10" ht="22.5" customHeight="1">
      <c r="B217" s="24" t="s">
        <v>8</v>
      </c>
      <c r="C217" s="20"/>
      <c r="D217" s="20"/>
      <c r="E217" s="44" t="s">
        <v>9</v>
      </c>
      <c r="F217" s="44" t="s">
        <v>9</v>
      </c>
      <c r="G217" s="44" t="s">
        <v>9</v>
      </c>
      <c r="H217" s="44" t="s">
        <v>9</v>
      </c>
      <c r="I217" s="44" t="s">
        <v>9</v>
      </c>
      <c r="J217" s="26" t="s">
        <v>9</v>
      </c>
    </row>
    <row r="218" spans="2:10" ht="14.25" customHeight="1">
      <c r="B218" s="24" t="s">
        <v>35</v>
      </c>
      <c r="C218" s="20"/>
      <c r="D218" s="50"/>
      <c r="E218" s="27"/>
      <c r="F218" s="36"/>
      <c r="G218" s="30"/>
      <c r="H218" s="30"/>
      <c r="I218" s="27"/>
      <c r="J218" s="31"/>
    </row>
    <row r="219" spans="2:10" ht="6.75" customHeight="1">
      <c r="B219" s="24"/>
      <c r="C219" s="20"/>
      <c r="D219" s="50"/>
      <c r="E219" s="27"/>
      <c r="F219" s="36"/>
      <c r="G219" s="30"/>
      <c r="H219" s="30"/>
      <c r="I219" s="27"/>
      <c r="J219" s="31"/>
    </row>
    <row r="220" spans="2:10" ht="14.25" customHeight="1">
      <c r="B220" s="24" t="s">
        <v>215</v>
      </c>
      <c r="C220" s="20"/>
      <c r="D220" s="50"/>
      <c r="E220" s="36"/>
      <c r="F220" s="36"/>
      <c r="G220" s="101"/>
      <c r="H220" s="101"/>
      <c r="I220" s="36"/>
      <c r="J220" s="31"/>
    </row>
    <row r="221" spans="2:11" ht="14.25" customHeight="1">
      <c r="B221" s="45" t="s">
        <v>36</v>
      </c>
      <c r="C221" s="20"/>
      <c r="D221" s="50"/>
      <c r="E221" s="36">
        <f aca="true" t="shared" si="10" ref="E221:J221">E216</f>
        <v>1545215825.07</v>
      </c>
      <c r="F221" s="36">
        <f t="shared" si="10"/>
        <v>1196243694.2700002</v>
      </c>
      <c r="G221" s="36">
        <f t="shared" si="10"/>
        <v>90665562.52000001</v>
      </c>
      <c r="H221" s="36">
        <f t="shared" si="10"/>
        <v>66749520.199999996</v>
      </c>
      <c r="I221" s="36">
        <f t="shared" si="10"/>
        <v>16196761</v>
      </c>
      <c r="J221" s="28">
        <f t="shared" si="10"/>
        <v>1236356497.59</v>
      </c>
      <c r="K221" s="102"/>
    </row>
    <row r="222" spans="2:10" ht="12" customHeight="1">
      <c r="B222" s="21"/>
      <c r="C222" s="20"/>
      <c r="D222" s="1"/>
      <c r="E222" s="36"/>
      <c r="F222" s="27"/>
      <c r="G222" s="27"/>
      <c r="H222" s="27"/>
      <c r="I222" s="27"/>
      <c r="J222" s="31"/>
    </row>
    <row r="223" spans="2:10" ht="12" customHeight="1">
      <c r="B223" s="103" t="s">
        <v>199</v>
      </c>
      <c r="C223" s="20"/>
      <c r="D223" s="2"/>
      <c r="E223" s="36"/>
      <c r="F223" s="27"/>
      <c r="G223" s="27"/>
      <c r="H223" s="27"/>
      <c r="I223" s="27"/>
      <c r="J223" s="31"/>
    </row>
    <row r="224" spans="2:10" ht="14.25" customHeight="1">
      <c r="B224" s="21" t="s">
        <v>58</v>
      </c>
      <c r="C224" s="20" t="s">
        <v>196</v>
      </c>
      <c r="D224" s="2" t="s">
        <v>70</v>
      </c>
      <c r="E224" s="36">
        <v>8000000</v>
      </c>
      <c r="F224" s="37">
        <v>8000000</v>
      </c>
      <c r="G224" s="27">
        <v>0</v>
      </c>
      <c r="H224" s="27">
        <v>0</v>
      </c>
      <c r="I224" s="27">
        <v>0</v>
      </c>
      <c r="J224" s="33">
        <f>F224+G224-H224+I224</f>
        <v>8000000</v>
      </c>
    </row>
    <row r="225" spans="2:10" ht="12" customHeight="1">
      <c r="B225" s="49" t="s">
        <v>213</v>
      </c>
      <c r="C225" s="20"/>
      <c r="D225" s="2"/>
      <c r="E225" s="36"/>
      <c r="F225" s="37"/>
      <c r="G225" s="27"/>
      <c r="H225" s="27"/>
      <c r="I225" s="27"/>
      <c r="J225" s="31"/>
    </row>
    <row r="226" spans="2:10" ht="12" customHeight="1">
      <c r="B226" s="49" t="s">
        <v>212</v>
      </c>
      <c r="C226" s="1" t="s">
        <v>240</v>
      </c>
      <c r="D226" s="75" t="s">
        <v>129</v>
      </c>
      <c r="E226" s="104">
        <f>107223039.41+231539324.35</f>
        <v>338762363.76</v>
      </c>
      <c r="F226" s="105">
        <v>112039346.66</v>
      </c>
      <c r="G226" s="104">
        <v>231539324.35</v>
      </c>
      <c r="H226" s="106">
        <v>0</v>
      </c>
      <c r="I226" s="107">
        <v>-2348746.76</v>
      </c>
      <c r="J226" s="108">
        <f>F226+G226-H226+I226</f>
        <v>341229924.25</v>
      </c>
    </row>
    <row r="227" spans="2:10" ht="17.25" customHeight="1">
      <c r="B227" s="67" t="s">
        <v>85</v>
      </c>
      <c r="C227" s="41"/>
      <c r="D227" s="68"/>
      <c r="E227" s="109">
        <f aca="true" t="shared" si="11" ref="E227:J227">SUM(E220:E226)</f>
        <v>1891978188.83</v>
      </c>
      <c r="F227" s="109">
        <f t="shared" si="11"/>
        <v>1316283040.9300003</v>
      </c>
      <c r="G227" s="109">
        <f t="shared" si="11"/>
        <v>322204886.87</v>
      </c>
      <c r="H227" s="109">
        <f t="shared" si="11"/>
        <v>66749520.199999996</v>
      </c>
      <c r="I227" s="109">
        <f t="shared" si="11"/>
        <v>13848014.24</v>
      </c>
      <c r="J227" s="110">
        <f t="shared" si="11"/>
        <v>1585586421.84</v>
      </c>
    </row>
    <row r="228" spans="2:10" ht="12" customHeight="1">
      <c r="B228" s="24"/>
      <c r="C228" s="20"/>
      <c r="D228" s="20"/>
      <c r="E228" s="27"/>
      <c r="F228" s="27"/>
      <c r="G228" s="27"/>
      <c r="H228" s="27"/>
      <c r="I228" s="27"/>
      <c r="J228" s="31"/>
    </row>
    <row r="229" spans="1:10" ht="19.5" customHeight="1">
      <c r="A229" s="147">
        <v>178</v>
      </c>
      <c r="B229" s="24" t="s">
        <v>232</v>
      </c>
      <c r="C229" s="20"/>
      <c r="D229" s="20"/>
      <c r="E229" s="44" t="s">
        <v>9</v>
      </c>
      <c r="F229" s="44" t="s">
        <v>9</v>
      </c>
      <c r="G229" s="44" t="s">
        <v>9</v>
      </c>
      <c r="H229" s="44" t="s">
        <v>9</v>
      </c>
      <c r="I229" s="44" t="s">
        <v>9</v>
      </c>
      <c r="J229" s="26" t="s">
        <v>9</v>
      </c>
    </row>
    <row r="230" spans="2:10" ht="12" customHeight="1">
      <c r="B230" s="24" t="s">
        <v>135</v>
      </c>
      <c r="C230" s="20"/>
      <c r="D230" s="20"/>
      <c r="E230" s="27"/>
      <c r="F230" s="27"/>
      <c r="G230" s="27"/>
      <c r="H230" s="27"/>
      <c r="I230" s="27"/>
      <c r="J230" s="31"/>
    </row>
    <row r="231" spans="2:10" ht="12" customHeight="1">
      <c r="B231" s="24" t="s">
        <v>11</v>
      </c>
      <c r="C231" s="20"/>
      <c r="D231" s="20"/>
      <c r="E231" s="27"/>
      <c r="F231" s="27"/>
      <c r="G231" s="27"/>
      <c r="H231" s="27"/>
      <c r="I231" s="27"/>
      <c r="J231" s="31"/>
    </row>
    <row r="232" spans="2:10" ht="12" customHeight="1">
      <c r="B232" s="24"/>
      <c r="C232" s="20"/>
      <c r="D232" s="20"/>
      <c r="E232" s="27"/>
      <c r="F232" s="27"/>
      <c r="G232" s="27"/>
      <c r="H232" s="27"/>
      <c r="I232" s="27"/>
      <c r="J232" s="31"/>
    </row>
    <row r="233" spans="2:10" ht="14.25" customHeight="1">
      <c r="B233" s="29" t="s">
        <v>186</v>
      </c>
      <c r="C233" s="20"/>
      <c r="D233" s="20"/>
      <c r="E233" s="27"/>
      <c r="F233" s="27"/>
      <c r="G233" s="27"/>
      <c r="H233" s="27"/>
      <c r="I233" s="27"/>
      <c r="J233" s="31"/>
    </row>
    <row r="234" spans="2:10" ht="12" customHeight="1">
      <c r="B234" s="21" t="s">
        <v>136</v>
      </c>
      <c r="C234" s="20"/>
      <c r="D234" s="20"/>
      <c r="E234" s="27"/>
      <c r="F234" s="27"/>
      <c r="G234" s="27"/>
      <c r="H234" s="27"/>
      <c r="I234" s="27"/>
      <c r="J234" s="31"/>
    </row>
    <row r="235" spans="2:10" ht="12" customHeight="1">
      <c r="B235" s="21" t="s">
        <v>137</v>
      </c>
      <c r="C235" s="20" t="s">
        <v>138</v>
      </c>
      <c r="D235" s="1" t="s">
        <v>139</v>
      </c>
      <c r="E235" s="27">
        <v>84824928.48</v>
      </c>
      <c r="F235" s="32">
        <v>14280488.06</v>
      </c>
      <c r="G235" s="27">
        <v>0</v>
      </c>
      <c r="H235" s="27">
        <v>0</v>
      </c>
      <c r="I235" s="27">
        <v>0</v>
      </c>
      <c r="J235" s="33">
        <f>F235+G235-H235+I235</f>
        <v>14280488.06</v>
      </c>
    </row>
    <row r="236" spans="2:10" ht="12.75" customHeight="1">
      <c r="B236" s="21"/>
      <c r="C236" s="20"/>
      <c r="D236" s="20"/>
      <c r="E236" s="27"/>
      <c r="F236" s="27"/>
      <c r="G236" s="27"/>
      <c r="H236" s="27"/>
      <c r="I236" s="27"/>
      <c r="J236" s="31"/>
    </row>
    <row r="237" spans="2:10" ht="12" customHeight="1">
      <c r="B237" s="29" t="s">
        <v>187</v>
      </c>
      <c r="C237" s="20"/>
      <c r="D237" s="20"/>
      <c r="E237" s="27"/>
      <c r="F237" s="27"/>
      <c r="G237" s="27"/>
      <c r="H237" s="27"/>
      <c r="I237" s="27"/>
      <c r="J237" s="31"/>
    </row>
    <row r="238" spans="2:10" ht="12" customHeight="1">
      <c r="B238" s="21" t="s">
        <v>140</v>
      </c>
      <c r="C238" s="20">
        <v>1976</v>
      </c>
      <c r="D238" s="75" t="s">
        <v>130</v>
      </c>
      <c r="E238" s="27">
        <v>3648546</v>
      </c>
      <c r="F238" s="27">
        <v>1619376.77</v>
      </c>
      <c r="G238" s="27">
        <v>0</v>
      </c>
      <c r="H238" s="111">
        <v>138890.95</v>
      </c>
      <c r="I238" s="27">
        <v>0</v>
      </c>
      <c r="J238" s="33">
        <f>F238+G238-H238+I238</f>
        <v>1480485.82</v>
      </c>
    </row>
    <row r="239" spans="2:10" ht="12" customHeight="1">
      <c r="B239" s="21" t="s">
        <v>141</v>
      </c>
      <c r="C239" s="20" t="s">
        <v>142</v>
      </c>
      <c r="D239" s="75" t="s">
        <v>129</v>
      </c>
      <c r="E239" s="27">
        <v>17089991.1</v>
      </c>
      <c r="F239" s="27">
        <v>9202610.969999999</v>
      </c>
      <c r="G239" s="27"/>
      <c r="H239" s="111">
        <v>569426.07</v>
      </c>
      <c r="I239" s="27">
        <v>0</v>
      </c>
      <c r="J239" s="33">
        <f>F239+G239-H239+I239</f>
        <v>8633184.899999999</v>
      </c>
    </row>
    <row r="240" spans="2:10" ht="12.75" customHeight="1">
      <c r="B240" s="21"/>
      <c r="C240" s="20"/>
      <c r="D240" s="57"/>
      <c r="E240" s="27"/>
      <c r="F240" s="27"/>
      <c r="G240" s="27"/>
      <c r="H240" s="27"/>
      <c r="I240" s="27"/>
      <c r="J240" s="31"/>
    </row>
    <row r="241" spans="2:10" ht="12.75" customHeight="1">
      <c r="B241" s="59" t="s">
        <v>188</v>
      </c>
      <c r="C241" s="20" t="s">
        <v>143</v>
      </c>
      <c r="D241" s="20" t="s">
        <v>19</v>
      </c>
      <c r="E241" s="27">
        <v>2631394.9</v>
      </c>
      <c r="F241" s="27">
        <v>1759137.74</v>
      </c>
      <c r="G241" s="27"/>
      <c r="H241" s="111">
        <v>70207.2</v>
      </c>
      <c r="I241" s="27">
        <v>0</v>
      </c>
      <c r="J241" s="33">
        <f>F241+G241-H241+I241</f>
        <v>1688930.54</v>
      </c>
    </row>
    <row r="242" spans="2:10" ht="12" customHeight="1">
      <c r="B242" s="29" t="s">
        <v>166</v>
      </c>
      <c r="C242" s="20"/>
      <c r="D242" s="20"/>
      <c r="E242" s="27"/>
      <c r="F242" s="27"/>
      <c r="G242" s="27"/>
      <c r="H242" s="27"/>
      <c r="I242" s="27"/>
      <c r="J242" s="31"/>
    </row>
    <row r="243" spans="2:10" ht="15" customHeight="1">
      <c r="B243" s="67" t="s">
        <v>85</v>
      </c>
      <c r="C243" s="67"/>
      <c r="D243" s="112"/>
      <c r="E243" s="42">
        <f aca="true" t="shared" si="12" ref="E243:J243">SUM(E235:E242)</f>
        <v>108194860.48000002</v>
      </c>
      <c r="F243" s="42">
        <f t="shared" si="12"/>
        <v>26861613.539999995</v>
      </c>
      <c r="G243" s="42">
        <f t="shared" si="12"/>
        <v>0</v>
      </c>
      <c r="H243" s="42">
        <f t="shared" si="12"/>
        <v>778524.22</v>
      </c>
      <c r="I243" s="42">
        <f t="shared" si="12"/>
        <v>0</v>
      </c>
      <c r="J243" s="53">
        <f t="shared" si="12"/>
        <v>26083089.32</v>
      </c>
    </row>
    <row r="244" spans="1:10" s="74" customFormat="1" ht="22.5" customHeight="1">
      <c r="A244" s="152"/>
      <c r="B244" s="113" t="s">
        <v>246</v>
      </c>
      <c r="C244" s="55"/>
      <c r="D244" s="71"/>
      <c r="E244" s="114"/>
      <c r="F244" s="114"/>
      <c r="G244" s="114"/>
      <c r="H244" s="114"/>
      <c r="I244" s="114"/>
      <c r="J244" s="114"/>
    </row>
    <row r="245" spans="1:10" s="74" customFormat="1" ht="13.5" customHeight="1">
      <c r="A245" s="152"/>
      <c r="B245" s="113"/>
      <c r="C245" s="55"/>
      <c r="D245" s="71"/>
      <c r="E245" s="114"/>
      <c r="F245" s="114"/>
      <c r="G245" s="114"/>
      <c r="H245" s="114"/>
      <c r="I245" s="114"/>
      <c r="J245" s="114"/>
    </row>
    <row r="246" spans="1:10" s="74" customFormat="1" ht="13.5" customHeight="1">
      <c r="A246" s="152"/>
      <c r="B246" s="113"/>
      <c r="C246" s="55"/>
      <c r="D246" s="71"/>
      <c r="E246" s="114"/>
      <c r="F246" s="114"/>
      <c r="G246" s="114"/>
      <c r="H246" s="114"/>
      <c r="I246" s="114"/>
      <c r="J246" s="114"/>
    </row>
    <row r="247" spans="1:10" s="74" customFormat="1" ht="13.5" customHeight="1">
      <c r="A247" s="152"/>
      <c r="B247" s="113"/>
      <c r="C247" s="55"/>
      <c r="D247" s="71"/>
      <c r="E247" s="114"/>
      <c r="F247" s="114"/>
      <c r="G247" s="114"/>
      <c r="H247" s="114"/>
      <c r="I247" s="114"/>
      <c r="J247" s="114"/>
    </row>
    <row r="248" spans="1:10" s="74" customFormat="1" ht="13.5" customHeight="1">
      <c r="A248" s="152"/>
      <c r="B248" s="113"/>
      <c r="C248" s="55"/>
      <c r="D248" s="71"/>
      <c r="E248" s="114"/>
      <c r="F248" s="114"/>
      <c r="G248" s="114"/>
      <c r="H248" s="114"/>
      <c r="I248" s="114"/>
      <c r="J248" s="114"/>
    </row>
    <row r="249" spans="1:11" s="164" customFormat="1" ht="13.5" customHeight="1">
      <c r="A249" s="152"/>
      <c r="B249" s="49"/>
      <c r="C249" s="50"/>
      <c r="D249" s="162"/>
      <c r="E249" s="163"/>
      <c r="F249" s="163"/>
      <c r="G249" s="163"/>
      <c r="H249" s="163"/>
      <c r="I249" s="163"/>
      <c r="J249" s="166"/>
      <c r="K249" s="165"/>
    </row>
    <row r="250" spans="2:10" ht="15.75" customHeight="1">
      <c r="B250" s="24" t="s">
        <v>144</v>
      </c>
      <c r="C250" s="55"/>
      <c r="D250" s="115"/>
      <c r="E250" s="44" t="s">
        <v>9</v>
      </c>
      <c r="F250" s="44" t="s">
        <v>9</v>
      </c>
      <c r="G250" s="44" t="s">
        <v>9</v>
      </c>
      <c r="H250" s="44" t="s">
        <v>9</v>
      </c>
      <c r="I250" s="44" t="s">
        <v>9</v>
      </c>
      <c r="J250" s="26" t="s">
        <v>9</v>
      </c>
    </row>
    <row r="251" spans="2:10" ht="13.5" customHeight="1">
      <c r="B251" s="24" t="s">
        <v>8</v>
      </c>
      <c r="C251" s="57"/>
      <c r="D251" s="56"/>
      <c r="E251" s="27"/>
      <c r="F251" s="27"/>
      <c r="G251" s="27"/>
      <c r="H251" s="27"/>
      <c r="I251" s="27"/>
      <c r="J251" s="31"/>
    </row>
    <row r="252" spans="2:10" ht="12.75" customHeight="1">
      <c r="B252" s="24" t="s">
        <v>10</v>
      </c>
      <c r="C252" s="57"/>
      <c r="D252" s="56"/>
      <c r="E252" s="27"/>
      <c r="F252" s="27"/>
      <c r="G252" s="27"/>
      <c r="H252" s="27"/>
      <c r="I252" s="27"/>
      <c r="J252" s="31"/>
    </row>
    <row r="253" spans="2:10" ht="12.75" customHeight="1">
      <c r="B253" s="22" t="s">
        <v>216</v>
      </c>
      <c r="C253" s="57"/>
      <c r="D253" s="56"/>
      <c r="E253" s="27">
        <f aca="true" t="shared" si="13" ref="E253:J253">E137</f>
        <v>3818302130.06</v>
      </c>
      <c r="F253" s="27">
        <f t="shared" si="13"/>
        <v>3484110978.03</v>
      </c>
      <c r="G253" s="27">
        <f t="shared" si="13"/>
        <v>219296644.67000002</v>
      </c>
      <c r="H253" s="27">
        <f t="shared" si="13"/>
        <v>163222511.32000002</v>
      </c>
      <c r="I253" s="27">
        <f t="shared" si="13"/>
        <v>13419013.219999999</v>
      </c>
      <c r="J253" s="28">
        <f t="shared" si="13"/>
        <v>3553604124.6000004</v>
      </c>
    </row>
    <row r="254" spans="2:10" ht="12.75" customHeight="1">
      <c r="B254" s="34" t="s">
        <v>217</v>
      </c>
      <c r="C254" s="57"/>
      <c r="D254" s="56"/>
      <c r="E254" s="27">
        <f aca="true" t="shared" si="14" ref="E254:J254">E148</f>
        <v>16545273.53</v>
      </c>
      <c r="F254" s="27">
        <f t="shared" si="14"/>
        <v>4436870.579999999</v>
      </c>
      <c r="G254" s="27">
        <f t="shared" si="14"/>
        <v>0</v>
      </c>
      <c r="H254" s="27">
        <f t="shared" si="14"/>
        <v>129133.72</v>
      </c>
      <c r="I254" s="27">
        <f t="shared" si="14"/>
        <v>-6748.33</v>
      </c>
      <c r="J254" s="28">
        <f t="shared" si="14"/>
        <v>4300988.53</v>
      </c>
    </row>
    <row r="255" spans="2:10" ht="12.75" customHeight="1">
      <c r="B255" s="22" t="s">
        <v>218</v>
      </c>
      <c r="C255" s="57"/>
      <c r="D255" s="56"/>
      <c r="E255" s="27">
        <f aca="true" t="shared" si="15" ref="E255:J255">E227</f>
        <v>1891978188.83</v>
      </c>
      <c r="F255" s="27">
        <f t="shared" si="15"/>
        <v>1316283040.9300003</v>
      </c>
      <c r="G255" s="27">
        <f t="shared" si="15"/>
        <v>322204886.87</v>
      </c>
      <c r="H255" s="27">
        <f t="shared" si="15"/>
        <v>66749520.199999996</v>
      </c>
      <c r="I255" s="27">
        <f t="shared" si="15"/>
        <v>13848014.24</v>
      </c>
      <c r="J255" s="28">
        <f t="shared" si="15"/>
        <v>1585586421.84</v>
      </c>
    </row>
    <row r="256" spans="2:10" ht="13.5" customHeight="1">
      <c r="B256" s="24" t="s">
        <v>146</v>
      </c>
      <c r="C256" s="57"/>
      <c r="D256" s="56"/>
      <c r="E256" s="89">
        <f aca="true" t="shared" si="16" ref="E256:J256">SUM(E253:E255)</f>
        <v>5726825592.42</v>
      </c>
      <c r="F256" s="89">
        <f t="shared" si="16"/>
        <v>4804830889.540001</v>
      </c>
      <c r="G256" s="89">
        <f t="shared" si="16"/>
        <v>541501531.54</v>
      </c>
      <c r="H256" s="89">
        <f t="shared" si="16"/>
        <v>230101165.24</v>
      </c>
      <c r="I256" s="89">
        <f t="shared" si="16"/>
        <v>27260279.13</v>
      </c>
      <c r="J256" s="90">
        <f t="shared" si="16"/>
        <v>5143491534.97</v>
      </c>
    </row>
    <row r="257" spans="2:10" ht="11.25" customHeight="1">
      <c r="B257" s="24"/>
      <c r="C257" s="57"/>
      <c r="D257" s="56"/>
      <c r="E257" s="27"/>
      <c r="F257" s="27"/>
      <c r="G257" s="27"/>
      <c r="H257" s="27"/>
      <c r="I257" s="27"/>
      <c r="J257" s="31"/>
    </row>
    <row r="258" spans="2:10" ht="10.5" customHeight="1">
      <c r="B258" s="24" t="s">
        <v>147</v>
      </c>
      <c r="C258" s="57"/>
      <c r="D258" s="56"/>
      <c r="E258" s="27"/>
      <c r="F258" s="27"/>
      <c r="G258" s="27"/>
      <c r="H258" s="27"/>
      <c r="I258" s="27"/>
      <c r="J258" s="31"/>
    </row>
    <row r="259" spans="2:10" ht="11.25" customHeight="1">
      <c r="B259" s="24" t="s">
        <v>148</v>
      </c>
      <c r="C259" s="57"/>
      <c r="D259" s="56"/>
      <c r="E259" s="27"/>
      <c r="F259" s="27"/>
      <c r="G259" s="27"/>
      <c r="H259" s="27"/>
      <c r="I259" s="27"/>
      <c r="J259" s="31"/>
    </row>
    <row r="260" spans="2:10" ht="14.25" customHeight="1">
      <c r="B260" s="22" t="s">
        <v>145</v>
      </c>
      <c r="C260" s="57"/>
      <c r="D260" s="56"/>
      <c r="E260" s="27">
        <f aca="true" t="shared" si="17" ref="E260:J260">E243</f>
        <v>108194860.48000002</v>
      </c>
      <c r="F260" s="27">
        <f t="shared" si="17"/>
        <v>26861613.539999995</v>
      </c>
      <c r="G260" s="27">
        <f t="shared" si="17"/>
        <v>0</v>
      </c>
      <c r="H260" s="27">
        <f t="shared" si="17"/>
        <v>778524.22</v>
      </c>
      <c r="I260" s="27">
        <f t="shared" si="17"/>
        <v>0</v>
      </c>
      <c r="J260" s="28">
        <f t="shared" si="17"/>
        <v>26083089.32</v>
      </c>
    </row>
    <row r="261" spans="2:10" ht="12" customHeight="1">
      <c r="B261" s="67" t="s">
        <v>149</v>
      </c>
      <c r="C261" s="116"/>
      <c r="D261" s="117"/>
      <c r="E261" s="89">
        <f aca="true" t="shared" si="18" ref="E261:J261">E243</f>
        <v>108194860.48000002</v>
      </c>
      <c r="F261" s="89">
        <f t="shared" si="18"/>
        <v>26861613.539999995</v>
      </c>
      <c r="G261" s="89"/>
      <c r="H261" s="89">
        <f t="shared" si="18"/>
        <v>778524.22</v>
      </c>
      <c r="I261" s="89">
        <f t="shared" si="18"/>
        <v>0</v>
      </c>
      <c r="J261" s="118">
        <f t="shared" si="18"/>
        <v>26083089.32</v>
      </c>
    </row>
    <row r="262" spans="1:10" s="102" customFormat="1" ht="12" customHeight="1">
      <c r="A262" s="153"/>
      <c r="B262" s="69"/>
      <c r="C262" s="119"/>
      <c r="E262" s="73"/>
      <c r="F262" s="73"/>
      <c r="G262" s="73"/>
      <c r="H262" s="73"/>
      <c r="I262" s="73"/>
      <c r="J262" s="73"/>
    </row>
    <row r="263" spans="1:10" ht="20.25" customHeight="1">
      <c r="A263" s="147">
        <v>179</v>
      </c>
      <c r="B263" s="120" t="s">
        <v>150</v>
      </c>
      <c r="C263" s="121"/>
      <c r="D263" s="122"/>
      <c r="E263" s="123">
        <f>E256+E261</f>
        <v>5835020452.9</v>
      </c>
      <c r="F263" s="123">
        <f>F256+F261</f>
        <v>4831692503.080001</v>
      </c>
      <c r="G263" s="123">
        <f>G256+G261</f>
        <v>541501531.54</v>
      </c>
      <c r="H263" s="123">
        <f>H256+H261</f>
        <v>230879689.46</v>
      </c>
      <c r="I263" s="124">
        <f>I256+I261</f>
        <v>27260279.13</v>
      </c>
      <c r="J263" s="125">
        <f>SUM(F263+G263-H263+I263)</f>
        <v>5169574624.290001</v>
      </c>
    </row>
    <row r="264" spans="2:10" ht="12.75" customHeight="1">
      <c r="B264" s="126"/>
      <c r="C264" s="127"/>
      <c r="D264" s="128"/>
      <c r="E264" s="129"/>
      <c r="F264" s="129"/>
      <c r="G264" s="129"/>
      <c r="H264" s="129"/>
      <c r="I264" s="129"/>
      <c r="J264" s="130"/>
    </row>
    <row r="265" spans="2:9" ht="12" customHeight="1">
      <c r="B265" s="131" t="s">
        <v>151</v>
      </c>
      <c r="C265" s="132"/>
      <c r="D265" s="131"/>
      <c r="E265" s="133"/>
      <c r="F265" s="133"/>
      <c r="G265" s="134"/>
      <c r="H265" s="134"/>
      <c r="I265" s="134"/>
    </row>
    <row r="266" spans="2:9" ht="12" customHeight="1">
      <c r="B266" s="131"/>
      <c r="C266" s="132"/>
      <c r="D266" s="131"/>
      <c r="E266" s="133"/>
      <c r="F266" s="133"/>
      <c r="G266" s="134"/>
      <c r="H266" s="134"/>
      <c r="I266" s="134"/>
    </row>
    <row r="267" spans="5:9" ht="11.25" customHeight="1">
      <c r="E267" s="134"/>
      <c r="F267" s="134"/>
      <c r="G267" s="134"/>
      <c r="H267" s="134"/>
      <c r="I267" s="134"/>
    </row>
    <row r="268" spans="2:10" ht="12">
      <c r="B268" s="5" t="s">
        <v>250</v>
      </c>
      <c r="I268" s="135" t="s">
        <v>152</v>
      </c>
      <c r="J268" s="136"/>
    </row>
    <row r="269" spans="9:10" ht="12.75" customHeight="1">
      <c r="I269" s="137" t="s">
        <v>178</v>
      </c>
      <c r="J269" s="138"/>
    </row>
    <row r="270" spans="8:9" ht="11.25" customHeight="1">
      <c r="H270" s="134"/>
      <c r="I270" s="134"/>
    </row>
    <row r="271" spans="1:10" s="102" customFormat="1" ht="10.5" customHeight="1">
      <c r="A271" s="153"/>
      <c r="C271" s="139"/>
      <c r="E271" s="140"/>
      <c r="F271" s="141"/>
      <c r="G271" s="140"/>
      <c r="I271" s="142"/>
      <c r="J271" s="28"/>
    </row>
    <row r="272" spans="1:10" s="102" customFormat="1" ht="10.5" customHeight="1">
      <c r="A272" s="153"/>
      <c r="C272" s="139"/>
      <c r="E272" s="140"/>
      <c r="G272" s="140"/>
      <c r="H272" s="140"/>
      <c r="I272" s="140"/>
      <c r="J272" s="28"/>
    </row>
    <row r="273" spans="1:10" s="102" customFormat="1" ht="10.5" customHeight="1">
      <c r="A273" s="153"/>
      <c r="C273" s="139"/>
      <c r="E273" s="139"/>
      <c r="F273" s="139"/>
      <c r="G273" s="140"/>
      <c r="H273" s="140"/>
      <c r="I273" s="140"/>
      <c r="J273" s="28"/>
    </row>
    <row r="274" spans="1:10" s="102" customFormat="1" ht="10.5" customHeight="1">
      <c r="A274" s="153"/>
      <c r="C274" s="139"/>
      <c r="E274" s="158"/>
      <c r="F274" s="158"/>
      <c r="G274" s="140"/>
      <c r="H274" s="140"/>
      <c r="I274" s="140"/>
      <c r="J274" s="28"/>
    </row>
    <row r="275" spans="1:10" s="102" customFormat="1" ht="10.5" customHeight="1">
      <c r="A275" s="153"/>
      <c r="B275" s="143"/>
      <c r="C275" s="139"/>
      <c r="E275" s="140"/>
      <c r="G275" s="140"/>
      <c r="H275" s="140"/>
      <c r="I275" s="140"/>
      <c r="J275" s="28"/>
    </row>
    <row r="276" spans="1:10" s="102" customFormat="1" ht="11.25" customHeight="1">
      <c r="A276" s="153"/>
      <c r="B276" s="144"/>
      <c r="C276" s="144"/>
      <c r="E276" s="140"/>
      <c r="F276" s="145"/>
      <c r="G276" s="140"/>
      <c r="I276" s="146"/>
      <c r="J276" s="28"/>
    </row>
    <row r="277" spans="1:10" s="102" customFormat="1" ht="12" customHeight="1">
      <c r="A277" s="153"/>
      <c r="C277" s="144"/>
      <c r="G277" s="140"/>
      <c r="J277" s="28"/>
    </row>
    <row r="278" spans="1:10" s="102" customFormat="1" ht="12" customHeight="1">
      <c r="A278" s="153"/>
      <c r="C278" s="143"/>
      <c r="G278" s="140"/>
      <c r="J278" s="28"/>
    </row>
    <row r="279" spans="1:10" s="102" customFormat="1" ht="12.75" customHeight="1">
      <c r="A279" s="153"/>
      <c r="C279" s="139"/>
      <c r="G279" s="140"/>
      <c r="H279" s="140"/>
      <c r="J279" s="28"/>
    </row>
    <row r="280" spans="5:9" ht="10.5" customHeight="1">
      <c r="E280" s="134"/>
      <c r="F280" s="134"/>
      <c r="G280" s="134"/>
      <c r="H280" s="134"/>
      <c r="I280" s="134"/>
    </row>
    <row r="281" spans="5:9" ht="10.5" customHeight="1">
      <c r="E281" s="134"/>
      <c r="F281" s="134"/>
      <c r="G281" s="134"/>
      <c r="H281" s="134"/>
      <c r="I281" s="134"/>
    </row>
  </sheetData>
  <mergeCells count="7">
    <mergeCell ref="F4:F7"/>
    <mergeCell ref="G4:G7"/>
    <mergeCell ref="E274:F274"/>
    <mergeCell ref="B4:B7"/>
    <mergeCell ref="C4:C7"/>
    <mergeCell ref="D4:D7"/>
    <mergeCell ref="E4:E7"/>
  </mergeCells>
  <printOptions horizontalCentered="1"/>
  <pageMargins left="0.2362204724409449" right="0.2362204724409449" top="0.3937007874015748" bottom="0.2362204724409449" header="0.1574803149606299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TRESOR</dc:creator>
  <cp:keywords/>
  <dc:description/>
  <cp:lastModifiedBy>.</cp:lastModifiedBy>
  <cp:lastPrinted>2005-01-14T10:25:34Z</cp:lastPrinted>
  <dcterms:created xsi:type="dcterms:W3CDTF">1998-07-15T21:26:14Z</dcterms:created>
  <dcterms:modified xsi:type="dcterms:W3CDTF">2004-10-21T05:48:16Z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32100.0000000000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