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360" windowHeight="5775" activeTab="0"/>
  </bookViews>
  <sheets>
    <sheet name="STATk1" sheetId="1" r:id="rId1"/>
  </sheets>
  <definedNames>
    <definedName name="_xlnm.Print_Area" localSheetId="0">'STATk1'!$A$1:$F$196</definedName>
    <definedName name="_xlnm.Print_Titles" localSheetId="0">'STATk1'!$1:$5</definedName>
  </definedNames>
  <calcPr fullCalcOnLoad="1"/>
</workbook>
</file>

<file path=xl/sharedStrings.xml><?xml version="1.0" encoding="utf-8"?>
<sst xmlns="http://schemas.openxmlformats.org/spreadsheetml/2006/main" count="544" uniqueCount="155">
  <si>
    <t xml:space="preserve">                                                                                                                                    </t>
  </si>
  <si>
    <t>Rate of</t>
  </si>
  <si>
    <t>Amount outstanding</t>
  </si>
  <si>
    <t>Designation of Debt or Loan</t>
  </si>
  <si>
    <t>Interest p.a</t>
  </si>
  <si>
    <t>Legislative Authority</t>
  </si>
  <si>
    <t>%</t>
  </si>
  <si>
    <t>Foreign Currency</t>
  </si>
  <si>
    <t>Rupee Equivalent</t>
  </si>
  <si>
    <t>A. EXTERNAL LOANS</t>
  </si>
  <si>
    <t>1. Loans in Great Britain Pounds</t>
  </si>
  <si>
    <t>Great Britain Pound</t>
  </si>
  <si>
    <t>Rs</t>
  </si>
  <si>
    <t>-</t>
  </si>
  <si>
    <t>do</t>
  </si>
  <si>
    <t>Loans from Government of the People's Republic of China:-</t>
  </si>
  <si>
    <t xml:space="preserve">   Airport Project</t>
  </si>
  <si>
    <t xml:space="preserve">   Agricultural Project</t>
  </si>
  <si>
    <t>2. Loans in U.S. Dollars</t>
  </si>
  <si>
    <t>Loans from International Bank for Reconstruction and</t>
  </si>
  <si>
    <t xml:space="preserve"> Development:-</t>
  </si>
  <si>
    <t xml:space="preserve">   Education Project</t>
  </si>
  <si>
    <t>**</t>
  </si>
  <si>
    <t xml:space="preserve">   Second Highway Project</t>
  </si>
  <si>
    <t xml:space="preserve">   Environmental Monitoring &amp; Development Project</t>
  </si>
  <si>
    <t xml:space="preserve">   Industrial and Vocational Training Project</t>
  </si>
  <si>
    <t>Carried forward</t>
  </si>
  <si>
    <t>Brought forward</t>
  </si>
  <si>
    <t>2. Loans in U.S. Dollars - continued</t>
  </si>
  <si>
    <t xml:space="preserve">   Agricultural Management and Services Project</t>
  </si>
  <si>
    <t xml:space="preserve">   Master Plan for Education Project</t>
  </si>
  <si>
    <t xml:space="preserve">   Higher and Technical Education Project</t>
  </si>
  <si>
    <t>Loans from International Development  Association:-</t>
  </si>
  <si>
    <t xml:space="preserve">   Tea Development Project</t>
  </si>
  <si>
    <t xml:space="preserve">   Industrial Development Project</t>
  </si>
  <si>
    <t xml:space="preserve">   Coromandel Industrial Estate Project</t>
  </si>
  <si>
    <t xml:space="preserve">   Rural Development Project</t>
  </si>
  <si>
    <t xml:space="preserve">   (Housing Project)</t>
  </si>
  <si>
    <t xml:space="preserve">    Fort George Power Station Extension Project</t>
  </si>
  <si>
    <t>3. Loans in Japanese Yen</t>
  </si>
  <si>
    <t>Japanese Yen</t>
  </si>
  <si>
    <t xml:space="preserve"> </t>
  </si>
  <si>
    <t xml:space="preserve">   Telephone Expansion Project</t>
  </si>
  <si>
    <t xml:space="preserve">   La Butte Landslide Protection Project</t>
  </si>
  <si>
    <t xml:space="preserve">   Cyclone Rehabilitation Works (Port Louis Water Supply)</t>
  </si>
  <si>
    <t>1.5 - 2.0</t>
  </si>
  <si>
    <t xml:space="preserve">   Emergency Water Supply at la Butte</t>
  </si>
  <si>
    <t xml:space="preserve">   Water Supply in the North</t>
  </si>
  <si>
    <t xml:space="preserve">   Restructuration of the Mauritius Government Hotel</t>
  </si>
  <si>
    <t xml:space="preserve">     Catering School</t>
  </si>
  <si>
    <t xml:space="preserve">   Water Supply Project</t>
  </si>
  <si>
    <t xml:space="preserve">   Construction of a new hotel and catering school at Ebene </t>
  </si>
  <si>
    <t xml:space="preserve">   Construction of Lycee Polytechnique at Camp Levieux </t>
  </si>
  <si>
    <t xml:space="preserve">   Northern Plains Irrigation Project</t>
  </si>
  <si>
    <t>Loans from African Development Bank:-</t>
  </si>
  <si>
    <t xml:space="preserve">   Nouvelle France- Plaisance Road</t>
  </si>
  <si>
    <t xml:space="preserve">   Rose-Belle Sugar Estate Rehabilitation Project</t>
  </si>
  <si>
    <t xml:space="preserve">   Education I Project</t>
  </si>
  <si>
    <t>Loan from African Development Fund:-</t>
  </si>
  <si>
    <t xml:space="preserve">   Cyclone Rehabilitation Works</t>
  </si>
  <si>
    <t xml:space="preserve">   Development of Wastewater Facilities in Mauritius</t>
  </si>
  <si>
    <t>Loans from Government of India:-</t>
  </si>
  <si>
    <t xml:space="preserve">   Imports of Goods</t>
  </si>
  <si>
    <t xml:space="preserve">   Purchase of Capital Goods</t>
  </si>
  <si>
    <t>Loan from European Development Fund:-</t>
  </si>
  <si>
    <t xml:space="preserve">   Terre Rouge - Mapou Road Project</t>
  </si>
  <si>
    <t xml:space="preserve">   Mauritius Housing Project</t>
  </si>
  <si>
    <t xml:space="preserve">   Maize Processing Plants</t>
  </si>
  <si>
    <t xml:space="preserve">   Storage Installations</t>
  </si>
  <si>
    <t xml:space="preserve">   Phoenix- Nouvelle France Road</t>
  </si>
  <si>
    <t xml:space="preserve">   National Derocking Project</t>
  </si>
  <si>
    <t xml:space="preserve">   Industrial Diversification Programme</t>
  </si>
  <si>
    <t xml:space="preserve">   Agricultural Diversification Programme</t>
  </si>
  <si>
    <t xml:space="preserve">   Regional Meteorological Project</t>
  </si>
  <si>
    <t>Loan from European Investment Bank:-</t>
  </si>
  <si>
    <t>Renminbi Yuan</t>
  </si>
  <si>
    <t>Loan from Government of the People's Republic of China:-</t>
  </si>
  <si>
    <t xml:space="preserve">   Miscellaneous Projects</t>
  </si>
  <si>
    <t>Loan from Kuwait Fund for Arab Economic Development:-</t>
  </si>
  <si>
    <t xml:space="preserve">  Mare aux Vacoas Project (Phase I)</t>
  </si>
  <si>
    <t xml:space="preserve">  Mare aux Vacoas Project (Phase II)</t>
  </si>
  <si>
    <t>Loan from International Fund for Agricultural Development:-</t>
  </si>
  <si>
    <t xml:space="preserve">  Environmental Investment Programme</t>
  </si>
  <si>
    <t>Loan from Nordic Investment Bank:-</t>
  </si>
  <si>
    <t>Loans from Kreditanstalt fur Wiederaufbau:-</t>
  </si>
  <si>
    <t xml:space="preserve">   Co-operative Projects</t>
  </si>
  <si>
    <t xml:space="preserve">   Rodrigues Electrification Project</t>
  </si>
  <si>
    <t xml:space="preserve">   Purchase of Goods and Services</t>
  </si>
  <si>
    <t>TOTAL EXTERNAL LOANS</t>
  </si>
  <si>
    <t>Act No.3 of 1974</t>
  </si>
  <si>
    <t xml:space="preserve">   Port Development and Environment Protection Project</t>
  </si>
  <si>
    <t xml:space="preserve">   Environmental Sewerage and Sanitation Project</t>
  </si>
  <si>
    <t xml:space="preserve">   Recreation Centre for Senior Citizens</t>
  </si>
  <si>
    <t xml:space="preserve">   Extension of Flacq Hospital</t>
  </si>
  <si>
    <t>U.S. Dollar</t>
  </si>
  <si>
    <t>Kuwaiti Dinar</t>
  </si>
  <si>
    <t>4. Loans in Swiss Francs</t>
  </si>
  <si>
    <t xml:space="preserve">   Technical Assistance to enhance competitiveness</t>
  </si>
  <si>
    <t>6. Loans in Units of Account</t>
  </si>
  <si>
    <t xml:space="preserve">   Grand-Baie Sewerage Project</t>
  </si>
  <si>
    <t>Loans from Agence Francaise de Developpement(France):-</t>
  </si>
  <si>
    <t>7. Loans in Indian Rupees</t>
  </si>
  <si>
    <t>9. Loans in Renminbi Yuan</t>
  </si>
  <si>
    <t>10. Loans in Kuwaiti Dinars</t>
  </si>
  <si>
    <t xml:space="preserve">  Extension of Fort George Power Station</t>
  </si>
  <si>
    <t>11. Loans in Special Drawings Rights</t>
  </si>
  <si>
    <t xml:space="preserve">   District  Water Supply Project</t>
  </si>
  <si>
    <t>Special Drawing Rights</t>
  </si>
  <si>
    <t>Swiss franc</t>
  </si>
  <si>
    <t>Units of Account</t>
  </si>
  <si>
    <t>Indian  Rupees</t>
  </si>
  <si>
    <t xml:space="preserve">   Sugar Energy Development Project</t>
  </si>
  <si>
    <t xml:space="preserve">   and distribution system</t>
  </si>
  <si>
    <t xml:space="preserve">   La Marie Water Supply Project</t>
  </si>
  <si>
    <t xml:space="preserve">   Mare-aux-Vacoas Integrated Water Supply Project</t>
  </si>
  <si>
    <t>Act no.3 of 1974</t>
  </si>
  <si>
    <t xml:space="preserve">   Rehabilitation of Sewerage &amp; Surface Drainage Networks </t>
  </si>
  <si>
    <t xml:space="preserve">   in Housing Estates</t>
  </si>
  <si>
    <t>Loan from BADEA:-</t>
  </si>
  <si>
    <t>Act no. 3 of 1974</t>
  </si>
  <si>
    <t xml:space="preserve">   Rehabilitation and Extension of the electricity - generation</t>
  </si>
  <si>
    <t xml:space="preserve">   Beau Vallon</t>
  </si>
  <si>
    <t xml:space="preserve">   Cite Attlee</t>
  </si>
  <si>
    <t xml:space="preserve">   Housing Project :-</t>
  </si>
  <si>
    <t xml:space="preserve">   Import of Goods and Services</t>
  </si>
  <si>
    <t>Loan from Japan Bank for International Cooperation:-</t>
  </si>
  <si>
    <t xml:space="preserve">   Loan from IBRD:-</t>
  </si>
  <si>
    <t>Loan from Merril Lynch Pierce Fenner and Smith Inc.:-</t>
  </si>
  <si>
    <t>Loan from Government of India:-</t>
  </si>
  <si>
    <t xml:space="preserve">   Environmental Sanitation and Sewerage Project</t>
  </si>
  <si>
    <t xml:space="preserve">  Midlands Dam Project</t>
  </si>
  <si>
    <t xml:space="preserve">  CEB-132KV Tranmission Line Project</t>
  </si>
  <si>
    <t xml:space="preserve">   Rural Diversification Programme - 504 MU</t>
  </si>
  <si>
    <t xml:space="preserve">   Financial Sector Infrastructure Project</t>
  </si>
  <si>
    <t>5. Loans in EURO</t>
  </si>
  <si>
    <t>STATEMENT  J</t>
  </si>
  <si>
    <t>5. Loans in EURO - continued</t>
  </si>
  <si>
    <t xml:space="preserve">TOTAL </t>
  </si>
  <si>
    <t xml:space="preserve">   Midlands Dam Project</t>
  </si>
  <si>
    <t xml:space="preserve">   Public Expenditure Reform Loan</t>
  </si>
  <si>
    <t>Euro</t>
  </si>
  <si>
    <t xml:space="preserve">   and Rodrigues</t>
  </si>
  <si>
    <t xml:space="preserve">   Small and Medium Scale Investment Projects</t>
  </si>
  <si>
    <t>Financing of the Cyber City &amp; IT Education Project</t>
  </si>
  <si>
    <t>Loan from Nordic Development Fund:-</t>
  </si>
  <si>
    <t>Baie du Tombeau Sewerage Project</t>
  </si>
  <si>
    <t xml:space="preserve">     Baie du Tombeau Sewerage Project</t>
  </si>
  <si>
    <t xml:space="preserve">   Power Transmission Project</t>
  </si>
  <si>
    <t>Statement of Public Debt outstanding as at 30 June 2004 and Accumulated Sinking Funds as at the same date</t>
  </si>
  <si>
    <t xml:space="preserve">   Rehabilitation of Victoria Hospital Phase II</t>
  </si>
  <si>
    <t xml:space="preserve">  </t>
  </si>
  <si>
    <t xml:space="preserve">   Financial Sector Supervisory Authority Project</t>
  </si>
  <si>
    <t xml:space="preserve">                                          TOTAL</t>
  </si>
  <si>
    <t xml:space="preserve">                                           TOTAL</t>
  </si>
  <si>
    <t xml:space="preserve">                                           TOTAL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</si>
</sst>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"/>
    <numFmt numFmtId="173" formatCode="#,##0.00\(\a\)"/>
    <numFmt numFmtId="174" formatCode="#,##0.00\ \ \ "/>
    <numFmt numFmtId="175" formatCode="\(General\)"/>
    <numFmt numFmtId="176" formatCode="#,##0.0000"/>
    <numFmt numFmtId="177" formatCode="0.000"/>
    <numFmt numFmtId="178" formatCode="0.0"/>
  </numFmts>
  <fonts count="7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sz val="11"/>
      <name val="Tms Rm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1" borderId="3" xfId="0" applyNumberFormat="1" applyFont="1" applyFill="1" applyBorder="1" applyAlignment="1">
      <alignment/>
    </xf>
    <xf numFmtId="0" fontId="1" fillId="1" borderId="3" xfId="0" applyNumberFormat="1" applyFont="1" applyFill="1" applyBorder="1" applyAlignment="1">
      <alignment horizontal="center"/>
    </xf>
    <xf numFmtId="0" fontId="1" fillId="1" borderId="1" xfId="0" applyNumberFormat="1" applyFont="1" applyFill="1" applyBorder="1" applyAlignment="1">
      <alignment horizontal="center"/>
    </xf>
    <xf numFmtId="0" fontId="1" fillId="1" borderId="2" xfId="0" applyNumberFormat="1" applyFont="1" applyFill="1" applyBorder="1" applyAlignment="1">
      <alignment horizontal="center"/>
    </xf>
    <xf numFmtId="0" fontId="1" fillId="1" borderId="4" xfId="0" applyNumberFormat="1" applyFont="1" applyFill="1" applyBorder="1" applyAlignment="1">
      <alignment/>
    </xf>
    <xf numFmtId="0" fontId="1" fillId="1" borderId="4" xfId="0" applyNumberFormat="1" applyFont="1" applyFill="1" applyBorder="1" applyAlignment="1">
      <alignment horizontal="center"/>
    </xf>
    <xf numFmtId="0" fontId="1" fillId="1" borderId="5" xfId="0" applyNumberFormat="1" applyFont="1" applyFill="1" applyBorder="1" applyAlignment="1">
      <alignment horizontal="center"/>
    </xf>
    <xf numFmtId="0" fontId="0" fillId="0" borderId="1" xfId="0" applyNumberFormat="1" applyBorder="1" applyAlignment="1" quotePrefix="1">
      <alignment horizontal="left"/>
    </xf>
    <xf numFmtId="0" fontId="1" fillId="0" borderId="0" xfId="0" applyNumberFormat="1" applyFont="1" applyAlignment="1">
      <alignment horizontal="centerContinuous"/>
    </xf>
    <xf numFmtId="0" fontId="0" fillId="0" borderId="2" xfId="0" applyNumberFormat="1" applyFont="1" applyBorder="1" applyAlignment="1" quotePrefix="1">
      <alignment horizontal="center"/>
    </xf>
    <xf numFmtId="0" fontId="1" fillId="1" borderId="6" xfId="0" applyNumberFormat="1" applyFont="1" applyFill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0" xfId="0" applyAlignment="1">
      <alignment textRotation="180"/>
    </xf>
    <xf numFmtId="0" fontId="0" fillId="0" borderId="0" xfId="0" applyBorder="1" applyAlignment="1">
      <alignment textRotation="180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1" borderId="9" xfId="0" applyNumberFormat="1" applyFont="1" applyFill="1" applyBorder="1" applyAlignment="1">
      <alignment horizontal="centerContinuous"/>
    </xf>
    <xf numFmtId="0" fontId="0" fillId="0" borderId="0" xfId="0" applyAlignment="1">
      <alignment vertical="justify" textRotation="180"/>
    </xf>
    <xf numFmtId="0" fontId="0" fillId="0" borderId="7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15" applyBorder="1" applyAlignment="1">
      <alignment horizontal="right"/>
    </xf>
    <xf numFmtId="4" fontId="0" fillId="0" borderId="2" xfId="15" applyBorder="1" applyAlignment="1">
      <alignment/>
    </xf>
    <xf numFmtId="4" fontId="0" fillId="0" borderId="11" xfId="0" applyNumberFormat="1" applyBorder="1" applyAlignment="1">
      <alignment/>
    </xf>
    <xf numFmtId="4" fontId="0" fillId="0" borderId="1" xfId="15" applyBorder="1" applyAlignment="1">
      <alignment/>
    </xf>
    <xf numFmtId="4" fontId="0" fillId="0" borderId="11" xfId="15" applyBorder="1" applyAlignment="1">
      <alignment horizontal="right"/>
    </xf>
    <xf numFmtId="0" fontId="0" fillId="0" borderId="10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6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" xfId="15" applyFont="1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4" fontId="0" fillId="0" borderId="2" xfId="15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3" fillId="1" borderId="12" xfId="0" applyNumberFormat="1" applyFont="1" applyFill="1" applyBorder="1" applyAlignment="1">
      <alignment horizontal="centerContinuous" vertical="center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" fontId="0" fillId="0" borderId="11" xfId="15" applyBorder="1" applyAlignment="1">
      <alignment/>
    </xf>
    <xf numFmtId="0" fontId="0" fillId="0" borderId="2" xfId="0" applyNumberForma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4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4" fontId="0" fillId="0" borderId="4" xfId="15" applyBorder="1" applyAlignment="1">
      <alignment/>
    </xf>
    <xf numFmtId="4" fontId="0" fillId="0" borderId="5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/>
    </xf>
    <xf numFmtId="39" fontId="0" fillId="0" borderId="1" xfId="0" applyNumberFormat="1" applyBorder="1" applyAlignment="1">
      <alignment/>
    </xf>
    <xf numFmtId="4" fontId="0" fillId="0" borderId="1" xfId="15" applyNumberFormat="1" applyBorder="1" applyAlignment="1">
      <alignment horizontal="right"/>
    </xf>
    <xf numFmtId="4" fontId="0" fillId="0" borderId="1" xfId="15" applyBorder="1" applyAlignment="1">
      <alignment horizontal="right"/>
    </xf>
    <xf numFmtId="4" fontId="0" fillId="0" borderId="1" xfId="15" applyBorder="1" applyAlignment="1">
      <alignment horizontal="right" vertical="center"/>
    </xf>
    <xf numFmtId="4" fontId="0" fillId="0" borderId="1" xfId="15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NumberFormat="1" applyAlignment="1">
      <alignment textRotation="18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showGridLines="0" showZeros="0" tabSelected="1" workbookViewId="0" topLeftCell="A1">
      <pane xSplit="2" ySplit="5" topLeftCell="C18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39" sqref="A139"/>
    </sheetView>
  </sheetViews>
  <sheetFormatPr defaultColWidth="9.00390625" defaultRowHeight="12.75"/>
  <cols>
    <col min="1" max="1" width="3.875" style="19" customWidth="1"/>
    <col min="2" max="2" width="56.125" style="18" customWidth="1"/>
    <col min="3" max="3" width="17.125" style="17" customWidth="1"/>
    <col min="4" max="4" width="23.875" style="17" bestFit="1" customWidth="1"/>
    <col min="5" max="5" width="21.50390625" style="18" customWidth="1"/>
    <col min="6" max="6" width="26.125" style="18" customWidth="1"/>
    <col min="7" max="7" width="9.375" style="19" customWidth="1"/>
    <col min="8" max="8" width="21.50390625" style="19" customWidth="1"/>
    <col min="9" max="9" width="12.625" style="19" customWidth="1"/>
    <col min="10" max="16384" width="9.375" style="19" customWidth="1"/>
  </cols>
  <sheetData>
    <row r="1" spans="1:6" ht="23.25" customHeight="1" thickBot="1" thickTop="1">
      <c r="A1" t="s">
        <v>41</v>
      </c>
      <c r="B1" s="4" t="s">
        <v>0</v>
      </c>
      <c r="C1" s="5"/>
      <c r="D1" s="6"/>
      <c r="E1" s="6"/>
      <c r="F1" s="79" t="s">
        <v>135</v>
      </c>
    </row>
    <row r="2" spans="2:6" ht="15.75" customHeight="1" thickTop="1">
      <c r="B2" s="31" t="s">
        <v>148</v>
      </c>
      <c r="C2" s="28"/>
      <c r="D2" s="28"/>
      <c r="E2" s="28"/>
      <c r="F2" s="28"/>
    </row>
    <row r="3" spans="2:6" ht="12.75">
      <c r="B3" s="20"/>
      <c r="C3" s="21" t="s">
        <v>1</v>
      </c>
      <c r="D3" s="20"/>
      <c r="E3" s="30" t="s">
        <v>2</v>
      </c>
      <c r="F3" s="53"/>
    </row>
    <row r="4" spans="2:6" ht="12.75" customHeight="1">
      <c r="B4" s="22" t="s">
        <v>3</v>
      </c>
      <c r="C4" s="22" t="s">
        <v>4</v>
      </c>
      <c r="D4" s="22" t="s">
        <v>5</v>
      </c>
      <c r="E4" s="23"/>
      <c r="F4" s="23"/>
    </row>
    <row r="5" spans="2:6" ht="12.75">
      <c r="B5" s="24"/>
      <c r="C5" s="25" t="s">
        <v>6</v>
      </c>
      <c r="D5" s="24"/>
      <c r="E5" s="26" t="s">
        <v>7</v>
      </c>
      <c r="F5" s="26" t="s">
        <v>8</v>
      </c>
    </row>
    <row r="6" spans="2:6" ht="21" customHeight="1">
      <c r="B6" s="8" t="s">
        <v>9</v>
      </c>
      <c r="C6" s="12" t="s">
        <v>41</v>
      </c>
      <c r="D6" s="12"/>
      <c r="E6" s="29"/>
      <c r="F6" s="13"/>
    </row>
    <row r="7" spans="2:6" ht="12" customHeight="1">
      <c r="B7" s="38"/>
      <c r="C7" s="12"/>
      <c r="D7" s="12"/>
      <c r="E7" s="29"/>
      <c r="F7" s="13"/>
    </row>
    <row r="8" spans="2:6" ht="18" customHeight="1">
      <c r="B8" s="48" t="s">
        <v>10</v>
      </c>
      <c r="C8" s="12"/>
      <c r="D8" s="12"/>
      <c r="E8" s="49" t="s">
        <v>11</v>
      </c>
      <c r="F8" s="50" t="s">
        <v>12</v>
      </c>
    </row>
    <row r="9" spans="1:50" s="32" customFormat="1" ht="12.75" customHeight="1">
      <c r="A9" s="35"/>
      <c r="B9" s="14" t="s">
        <v>15</v>
      </c>
      <c r="C9" s="12"/>
      <c r="D9" s="12"/>
      <c r="E9" s="95"/>
      <c r="F9" s="95"/>
      <c r="G9" s="38"/>
      <c r="H9" s="19" t="s">
        <v>150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35"/>
    </row>
    <row r="10" spans="1:50" s="32" customFormat="1" ht="12.75" customHeight="1">
      <c r="A10" s="35"/>
      <c r="B10" s="14" t="s">
        <v>16</v>
      </c>
      <c r="C10" s="12" t="s">
        <v>13</v>
      </c>
      <c r="D10" s="12" t="s">
        <v>89</v>
      </c>
      <c r="E10" s="95">
        <v>3853198.36</v>
      </c>
      <c r="F10" s="95"/>
      <c r="G10" s="3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35"/>
    </row>
    <row r="11" spans="1:50" s="32" customFormat="1" ht="12.75" customHeight="1">
      <c r="A11" s="35"/>
      <c r="B11" s="14" t="s">
        <v>17</v>
      </c>
      <c r="C11" s="12" t="s">
        <v>13</v>
      </c>
      <c r="D11" s="12" t="s">
        <v>14</v>
      </c>
      <c r="E11" s="78">
        <v>61740.38</v>
      </c>
      <c r="F11" s="95"/>
      <c r="G11" s="3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35"/>
    </row>
    <row r="12" spans="2:6" ht="12.75" customHeight="1">
      <c r="B12" s="67" t="s">
        <v>153</v>
      </c>
      <c r="C12" s="12"/>
      <c r="D12" s="12"/>
      <c r="E12" s="69">
        <f>SUM(E10:E11)</f>
        <v>3914938.7399999998</v>
      </c>
      <c r="F12" s="70">
        <f>E12*51.55</f>
        <v>201815092.047</v>
      </c>
    </row>
    <row r="13" spans="2:6" ht="12.75" customHeight="1">
      <c r="B13" s="67"/>
      <c r="C13" s="12"/>
      <c r="D13" s="12"/>
      <c r="E13" s="16"/>
      <c r="F13" s="73"/>
    </row>
    <row r="14" spans="2:6" ht="12.75" customHeight="1">
      <c r="B14" s="67"/>
      <c r="C14" s="12"/>
      <c r="D14" s="12"/>
      <c r="E14" s="16"/>
      <c r="F14" s="73"/>
    </row>
    <row r="15" spans="2:6" ht="12.75" customHeight="1">
      <c r="B15" s="48" t="s">
        <v>18</v>
      </c>
      <c r="C15" s="12"/>
      <c r="D15" s="12"/>
      <c r="E15" s="13"/>
      <c r="F15" s="15"/>
    </row>
    <row r="16" spans="2:6" ht="12.75" customHeight="1">
      <c r="B16" s="48"/>
      <c r="C16" s="12"/>
      <c r="D16" s="12"/>
      <c r="E16" s="50" t="s">
        <v>94</v>
      </c>
      <c r="F16" s="15"/>
    </row>
    <row r="17" spans="1:6" ht="12.75" customHeight="1">
      <c r="A17" t="s">
        <v>41</v>
      </c>
      <c r="B17" s="14" t="s">
        <v>19</v>
      </c>
      <c r="C17" s="12"/>
      <c r="D17" s="12"/>
      <c r="E17" s="15"/>
      <c r="F17" s="15"/>
    </row>
    <row r="18" spans="1:6" ht="12.75" customHeight="1">
      <c r="A18" s="45"/>
      <c r="B18" s="14" t="s">
        <v>20</v>
      </c>
      <c r="C18" s="12"/>
      <c r="D18" s="12"/>
      <c r="E18" s="15"/>
      <c r="F18" s="15"/>
    </row>
    <row r="19" spans="1:6" s="97" customFormat="1" ht="18.75" customHeight="1">
      <c r="A19" s="108">
        <v>159</v>
      </c>
      <c r="B19" s="14" t="s">
        <v>23</v>
      </c>
      <c r="C19" s="12" t="s">
        <v>22</v>
      </c>
      <c r="D19" s="12" t="s">
        <v>14</v>
      </c>
      <c r="E19" s="95">
        <v>7494201.32</v>
      </c>
      <c r="F19" s="95"/>
    </row>
    <row r="20" spans="2:6" s="97" customFormat="1" ht="12.75" customHeight="1">
      <c r="B20" s="14" t="s">
        <v>24</v>
      </c>
      <c r="C20" s="12" t="s">
        <v>22</v>
      </c>
      <c r="D20" s="12" t="s">
        <v>14</v>
      </c>
      <c r="E20" s="95">
        <v>3262904.04</v>
      </c>
      <c r="F20" s="95"/>
    </row>
    <row r="21" spans="2:6" s="97" customFormat="1" ht="12.75" customHeight="1">
      <c r="B21" s="14" t="s">
        <v>25</v>
      </c>
      <c r="C21" s="12" t="s">
        <v>22</v>
      </c>
      <c r="D21" s="12" t="s">
        <v>14</v>
      </c>
      <c r="E21" s="95">
        <v>1145723.23</v>
      </c>
      <c r="F21" s="95"/>
    </row>
    <row r="22" spans="2:6" s="97" customFormat="1" ht="12.75" customHeight="1">
      <c r="B22" s="14" t="s">
        <v>29</v>
      </c>
      <c r="C22" s="12" t="s">
        <v>22</v>
      </c>
      <c r="D22" s="12" t="s">
        <v>14</v>
      </c>
      <c r="E22" s="95">
        <v>978917.31</v>
      </c>
      <c r="F22" s="95"/>
    </row>
    <row r="23" spans="2:6" s="97" customFormat="1" ht="12.75" customHeight="1">
      <c r="B23" s="14" t="s">
        <v>30</v>
      </c>
      <c r="C23" s="12" t="s">
        <v>22</v>
      </c>
      <c r="D23" s="12" t="s">
        <v>14</v>
      </c>
      <c r="E23" s="95">
        <v>5193365.97</v>
      </c>
      <c r="F23" s="95"/>
    </row>
    <row r="24" spans="2:6" s="97" customFormat="1" ht="12.75" customHeight="1">
      <c r="B24" s="14" t="s">
        <v>111</v>
      </c>
      <c r="C24" s="12" t="s">
        <v>22</v>
      </c>
      <c r="D24" s="12" t="s">
        <v>14</v>
      </c>
      <c r="E24" s="95">
        <v>2500000</v>
      </c>
      <c r="F24" s="95"/>
    </row>
    <row r="25" spans="2:6" s="97" customFormat="1" ht="12.75" customHeight="1">
      <c r="B25" s="14" t="s">
        <v>97</v>
      </c>
      <c r="C25" s="12" t="s">
        <v>22</v>
      </c>
      <c r="D25" s="12" t="s">
        <v>14</v>
      </c>
      <c r="E25" s="95">
        <v>2333808.69</v>
      </c>
      <c r="F25" s="95"/>
    </row>
    <row r="26" spans="2:6" s="97" customFormat="1" ht="12.75" customHeight="1">
      <c r="B26" s="14" t="s">
        <v>31</v>
      </c>
      <c r="C26" s="12" t="s">
        <v>22</v>
      </c>
      <c r="D26" s="12" t="s">
        <v>14</v>
      </c>
      <c r="E26" s="95">
        <v>1450122.75</v>
      </c>
      <c r="F26" s="95"/>
    </row>
    <row r="27" spans="2:6" s="97" customFormat="1" ht="12.75" customHeight="1">
      <c r="B27" s="14" t="s">
        <v>90</v>
      </c>
      <c r="C27" s="12" t="s">
        <v>22</v>
      </c>
      <c r="D27" s="12" t="s">
        <v>14</v>
      </c>
      <c r="E27" s="95">
        <v>3519067.43</v>
      </c>
      <c r="F27" s="95"/>
    </row>
    <row r="28" spans="2:6" s="97" customFormat="1" ht="12.75" customHeight="1">
      <c r="B28" s="14" t="s">
        <v>91</v>
      </c>
      <c r="C28" s="12" t="s">
        <v>22</v>
      </c>
      <c r="D28" s="12" t="s">
        <v>14</v>
      </c>
      <c r="E28" s="95">
        <v>4767270.3</v>
      </c>
      <c r="F28" s="95"/>
    </row>
    <row r="29" spans="2:6" s="97" customFormat="1" ht="12.75" customHeight="1">
      <c r="B29" s="14" t="s">
        <v>133</v>
      </c>
      <c r="C29" s="12" t="s">
        <v>22</v>
      </c>
      <c r="D29" s="12" t="s">
        <v>14</v>
      </c>
      <c r="E29" s="95">
        <v>61867.48</v>
      </c>
      <c r="F29" s="95"/>
    </row>
    <row r="30" spans="2:6" s="97" customFormat="1" ht="12.75" customHeight="1">
      <c r="B30" s="14" t="s">
        <v>151</v>
      </c>
      <c r="C30" s="12" t="s">
        <v>22</v>
      </c>
      <c r="D30" s="12" t="s">
        <v>14</v>
      </c>
      <c r="E30" s="95">
        <v>258100</v>
      </c>
      <c r="F30" s="95"/>
    </row>
    <row r="31" spans="2:6" ht="12.75" customHeight="1">
      <c r="B31" s="96" t="s">
        <v>139</v>
      </c>
      <c r="C31" s="72" t="s">
        <v>22</v>
      </c>
      <c r="D31" s="72" t="s">
        <v>14</v>
      </c>
      <c r="E31" s="78">
        <v>40000000</v>
      </c>
      <c r="F31" s="78"/>
    </row>
    <row r="32" spans="2:6" ht="12.75" customHeight="1">
      <c r="B32" s="89"/>
      <c r="C32" s="12"/>
      <c r="D32" s="12"/>
      <c r="E32" s="98"/>
      <c r="F32" s="98"/>
    </row>
    <row r="33" spans="2:6" ht="12.75" customHeight="1">
      <c r="B33" s="74" t="s">
        <v>26</v>
      </c>
      <c r="C33" s="72"/>
      <c r="D33" s="72"/>
      <c r="E33" s="78">
        <f>SUM(E19:E32)</f>
        <v>72965348.52000001</v>
      </c>
      <c r="F33" s="90">
        <f>SUM(F10:F31)</f>
        <v>201815092.047</v>
      </c>
    </row>
    <row r="34" spans="2:6" s="6" customFormat="1" ht="12.75" customHeight="1">
      <c r="B34" s="76" t="s">
        <v>27</v>
      </c>
      <c r="C34" s="12"/>
      <c r="D34" s="12"/>
      <c r="E34" s="16">
        <f>E33</f>
        <v>72965348.52000001</v>
      </c>
      <c r="F34" s="16">
        <f>F33</f>
        <v>201815092.047</v>
      </c>
    </row>
    <row r="35" spans="2:6" s="6" customFormat="1" ht="12.75" customHeight="1">
      <c r="B35" s="48" t="s">
        <v>28</v>
      </c>
      <c r="C35" s="1"/>
      <c r="D35" s="1"/>
      <c r="E35" s="37"/>
      <c r="F35" s="86"/>
    </row>
    <row r="36" spans="2:6" s="6" customFormat="1" ht="12.75" customHeight="1">
      <c r="B36" s="14" t="s">
        <v>32</v>
      </c>
      <c r="C36" s="12"/>
      <c r="D36" s="12"/>
      <c r="E36" s="16"/>
      <c r="F36" s="15"/>
    </row>
    <row r="37" spans="2:6" s="6" customFormat="1" ht="12.75" customHeight="1">
      <c r="B37" s="14" t="s">
        <v>33</v>
      </c>
      <c r="C37" s="12" t="s">
        <v>13</v>
      </c>
      <c r="D37" s="12" t="s">
        <v>115</v>
      </c>
      <c r="E37" s="95">
        <v>2762749.85</v>
      </c>
      <c r="F37" s="14"/>
    </row>
    <row r="38" spans="2:6" s="6" customFormat="1" ht="12.75" customHeight="1">
      <c r="B38" s="14" t="s">
        <v>34</v>
      </c>
      <c r="C38" s="12" t="s">
        <v>13</v>
      </c>
      <c r="D38" s="12" t="s">
        <v>14</v>
      </c>
      <c r="E38" s="95">
        <v>1891187.57</v>
      </c>
      <c r="F38" s="14"/>
    </row>
    <row r="39" spans="2:6" s="6" customFormat="1" ht="12.75" customHeight="1">
      <c r="B39" s="14" t="s">
        <v>35</v>
      </c>
      <c r="C39" s="12" t="s">
        <v>13</v>
      </c>
      <c r="D39" s="12" t="s">
        <v>14</v>
      </c>
      <c r="E39" s="95">
        <v>2280000</v>
      </c>
      <c r="F39" s="14"/>
    </row>
    <row r="40" spans="2:6" s="6" customFormat="1" ht="12.75" customHeight="1">
      <c r="B40" s="14" t="s">
        <v>36</v>
      </c>
      <c r="C40" s="12" t="s">
        <v>13</v>
      </c>
      <c r="D40" s="12" t="s">
        <v>14</v>
      </c>
      <c r="E40" s="95">
        <v>2280000</v>
      </c>
      <c r="F40" s="14"/>
    </row>
    <row r="41" spans="2:6" s="6" customFormat="1" ht="12.75" customHeight="1">
      <c r="B41" s="14" t="s">
        <v>21</v>
      </c>
      <c r="C41" s="12" t="s">
        <v>13</v>
      </c>
      <c r="D41" s="12" t="s">
        <v>14</v>
      </c>
      <c r="E41" s="95">
        <v>2100000</v>
      </c>
      <c r="F41" s="14"/>
    </row>
    <row r="42" spans="2:6" s="6" customFormat="1" ht="12.75" customHeight="1">
      <c r="B42" s="1"/>
      <c r="C42" s="2"/>
      <c r="D42" s="2"/>
      <c r="E42" s="9"/>
      <c r="F42" s="3"/>
    </row>
    <row r="43" spans="2:6" s="6" customFormat="1" ht="12.75" customHeight="1">
      <c r="B43" s="1" t="s">
        <v>118</v>
      </c>
      <c r="C43" s="2"/>
      <c r="D43" s="2"/>
      <c r="E43" s="9"/>
      <c r="F43" s="3"/>
    </row>
    <row r="44" spans="2:6" s="6" customFormat="1" ht="12.75" customHeight="1">
      <c r="B44" s="1" t="s">
        <v>116</v>
      </c>
      <c r="C44" s="2"/>
      <c r="D44" s="2"/>
      <c r="E44" s="33">
        <v>5424000</v>
      </c>
      <c r="F44" s="3"/>
    </row>
    <row r="45" spans="2:6" s="6" customFormat="1" ht="12.75" customHeight="1">
      <c r="B45" s="1" t="s">
        <v>117</v>
      </c>
      <c r="C45" s="2">
        <v>3</v>
      </c>
      <c r="D45" s="2" t="s">
        <v>14</v>
      </c>
      <c r="E45" s="33"/>
      <c r="F45" s="1"/>
    </row>
    <row r="46" spans="2:6" s="6" customFormat="1" ht="12.75" customHeight="1">
      <c r="B46" s="1" t="s">
        <v>142</v>
      </c>
      <c r="C46" s="2">
        <v>5</v>
      </c>
      <c r="D46" s="2" t="s">
        <v>14</v>
      </c>
      <c r="E46" s="33">
        <v>2597869.5</v>
      </c>
      <c r="F46" s="1"/>
    </row>
    <row r="47" spans="2:6" s="6" customFormat="1" ht="12.75" customHeight="1">
      <c r="B47" s="1" t="s">
        <v>114</v>
      </c>
      <c r="C47" s="2">
        <v>3</v>
      </c>
      <c r="D47" s="2" t="s">
        <v>14</v>
      </c>
      <c r="E47" s="33">
        <v>1801700.69</v>
      </c>
      <c r="F47" s="1"/>
    </row>
    <row r="48" spans="1:6" s="6" customFormat="1" ht="19.5" customHeight="1">
      <c r="A48" s="109">
        <v>160</v>
      </c>
      <c r="B48" s="1" t="s">
        <v>138</v>
      </c>
      <c r="C48" s="2">
        <v>4</v>
      </c>
      <c r="D48" s="2" t="s">
        <v>14</v>
      </c>
      <c r="E48" s="33">
        <v>7868609.25</v>
      </c>
      <c r="F48" s="1"/>
    </row>
    <row r="49" spans="2:6" s="6" customFormat="1" ht="12.75" customHeight="1">
      <c r="B49" s="1" t="s">
        <v>147</v>
      </c>
      <c r="C49" s="2">
        <v>3</v>
      </c>
      <c r="D49" s="2" t="s">
        <v>14</v>
      </c>
      <c r="E49" s="33">
        <v>4570932.6</v>
      </c>
      <c r="F49" s="1"/>
    </row>
    <row r="50" spans="2:6" s="6" customFormat="1" ht="12.75" customHeight="1">
      <c r="B50" s="1" t="s">
        <v>149</v>
      </c>
      <c r="C50" s="2">
        <v>3</v>
      </c>
      <c r="D50" s="2" t="s">
        <v>14</v>
      </c>
      <c r="E50" s="9">
        <v>769979.38</v>
      </c>
      <c r="F50" s="3"/>
    </row>
    <row r="51" spans="2:6" s="6" customFormat="1" ht="12.75" customHeight="1">
      <c r="B51" s="1"/>
      <c r="C51" s="2"/>
      <c r="D51" s="2"/>
      <c r="E51" s="9"/>
      <c r="F51" s="3"/>
    </row>
    <row r="52" spans="2:8" s="6" customFormat="1" ht="12.75" customHeight="1">
      <c r="B52" s="1" t="s">
        <v>127</v>
      </c>
      <c r="C52" s="2"/>
      <c r="D52" s="2"/>
      <c r="E52" s="9"/>
      <c r="F52" s="3"/>
      <c r="G52" s="18"/>
      <c r="H52" s="18"/>
    </row>
    <row r="53" spans="2:8" s="6" customFormat="1" ht="12.75" customHeight="1">
      <c r="B53" s="1" t="s">
        <v>37</v>
      </c>
      <c r="C53" s="2">
        <v>4</v>
      </c>
      <c r="D53" s="12" t="s">
        <v>14</v>
      </c>
      <c r="E53" s="33">
        <v>2243902.36</v>
      </c>
      <c r="F53" s="1"/>
      <c r="G53" s="18"/>
      <c r="H53" s="18"/>
    </row>
    <row r="54" spans="2:6" s="6" customFormat="1" ht="12.75" customHeight="1">
      <c r="B54" s="1"/>
      <c r="C54" s="2"/>
      <c r="D54" s="2"/>
      <c r="E54" s="9"/>
      <c r="F54" s="3"/>
    </row>
    <row r="55" spans="2:6" s="6" customFormat="1" ht="12.75" customHeight="1">
      <c r="B55" s="1" t="s">
        <v>128</v>
      </c>
      <c r="C55" s="2"/>
      <c r="D55" s="2"/>
      <c r="E55" s="9"/>
      <c r="F55" s="3"/>
    </row>
    <row r="56" spans="2:6" s="6" customFormat="1" ht="12.75" customHeight="1">
      <c r="B56" s="1" t="s">
        <v>63</v>
      </c>
      <c r="C56" s="2">
        <v>5.3125</v>
      </c>
      <c r="D56" s="2" t="s">
        <v>14</v>
      </c>
      <c r="E56" s="33">
        <v>194860.29</v>
      </c>
      <c r="F56" s="1"/>
    </row>
    <row r="57" spans="2:6" s="6" customFormat="1" ht="12.75" customHeight="1">
      <c r="B57" s="1" t="s">
        <v>124</v>
      </c>
      <c r="C57" s="2">
        <v>5.68</v>
      </c>
      <c r="D57" s="2" t="s">
        <v>14</v>
      </c>
      <c r="E57" s="33">
        <v>1626416.33</v>
      </c>
      <c r="F57" s="1"/>
    </row>
    <row r="58" spans="2:6" s="6" customFormat="1" ht="12.75" customHeight="1">
      <c r="B58" s="1" t="s">
        <v>143</v>
      </c>
      <c r="C58" s="2">
        <v>4.25</v>
      </c>
      <c r="D58" s="2" t="s">
        <v>14</v>
      </c>
      <c r="E58" s="33">
        <v>11332359.11</v>
      </c>
      <c r="F58" s="1"/>
    </row>
    <row r="59" spans="2:6" s="6" customFormat="1" ht="12.75" customHeight="1">
      <c r="B59" s="10"/>
      <c r="C59" s="12"/>
      <c r="D59" s="12"/>
      <c r="E59" s="16"/>
      <c r="F59" s="15"/>
    </row>
    <row r="60" spans="2:6" s="6" customFormat="1" ht="12.75" customHeight="1">
      <c r="B60" s="1" t="s">
        <v>83</v>
      </c>
      <c r="C60" s="2"/>
      <c r="D60" s="2"/>
      <c r="E60" s="9"/>
      <c r="F60" s="3"/>
    </row>
    <row r="61" spans="2:6" s="6" customFormat="1" ht="12.75" customHeight="1">
      <c r="B61" s="1" t="s">
        <v>38</v>
      </c>
      <c r="C61" s="2" t="s">
        <v>22</v>
      </c>
      <c r="D61" s="2" t="s">
        <v>14</v>
      </c>
      <c r="E61" s="33">
        <v>5702427.84</v>
      </c>
      <c r="F61" s="1"/>
    </row>
    <row r="62" spans="2:6" s="6" customFormat="1" ht="12.75" customHeight="1">
      <c r="B62" s="1"/>
      <c r="C62" s="2"/>
      <c r="D62" s="2"/>
      <c r="E62" s="9"/>
      <c r="F62" s="3"/>
    </row>
    <row r="63" spans="2:6" s="6" customFormat="1" ht="12.75" customHeight="1">
      <c r="B63" s="1" t="s">
        <v>74</v>
      </c>
      <c r="C63" s="2"/>
      <c r="D63" s="2"/>
      <c r="E63" s="9"/>
      <c r="F63" s="3"/>
    </row>
    <row r="64" spans="2:6" s="6" customFormat="1" ht="12.75" customHeight="1">
      <c r="B64" s="1" t="s">
        <v>146</v>
      </c>
      <c r="C64" s="2" t="s">
        <v>22</v>
      </c>
      <c r="D64" s="2" t="s">
        <v>14</v>
      </c>
      <c r="E64" s="33">
        <v>12951331.69</v>
      </c>
      <c r="F64" s="1"/>
    </row>
    <row r="65" spans="2:6" s="87" customFormat="1" ht="12.75" customHeight="1">
      <c r="B65" s="67" t="s">
        <v>152</v>
      </c>
      <c r="C65" s="67"/>
      <c r="D65" s="67"/>
      <c r="E65" s="69">
        <f>SUM(E34:E64)</f>
        <v>141363674.98</v>
      </c>
      <c r="F65" s="78">
        <f>E65*28.455</f>
        <v>4022503371.5558996</v>
      </c>
    </row>
    <row r="66" spans="2:6" s="6" customFormat="1" ht="12.75" customHeight="1">
      <c r="B66" s="74" t="s">
        <v>26</v>
      </c>
      <c r="C66" s="88"/>
      <c r="D66" s="88"/>
      <c r="E66" s="78"/>
      <c r="F66" s="60">
        <f>SUM(F34:F65)+0.01</f>
        <v>4224318463.6129</v>
      </c>
    </row>
    <row r="67" spans="2:6" ht="12.75" customHeight="1">
      <c r="B67" s="75" t="s">
        <v>27</v>
      </c>
      <c r="C67" s="2"/>
      <c r="D67" s="2"/>
      <c r="E67" s="59"/>
      <c r="F67" s="77">
        <f>F66</f>
        <v>4224318463.6129</v>
      </c>
    </row>
    <row r="68" spans="2:6" ht="12.75" customHeight="1">
      <c r="B68" s="48" t="s">
        <v>39</v>
      </c>
      <c r="C68" s="2"/>
      <c r="D68" s="2"/>
      <c r="E68" s="51" t="s">
        <v>40</v>
      </c>
      <c r="F68" s="3"/>
    </row>
    <row r="69" spans="2:6" ht="12.75" customHeight="1">
      <c r="B69" s="1" t="s">
        <v>125</v>
      </c>
      <c r="C69" s="2"/>
      <c r="D69" s="2"/>
      <c r="E69" s="3"/>
      <c r="F69" s="3"/>
    </row>
    <row r="70" spans="2:6" ht="12.75" customHeight="1">
      <c r="B70" s="1" t="s">
        <v>41</v>
      </c>
      <c r="C70" s="2"/>
      <c r="D70" s="2"/>
      <c r="E70" s="3"/>
      <c r="F70" s="3"/>
    </row>
    <row r="71" spans="2:6" ht="12.75" customHeight="1">
      <c r="B71" s="1" t="s">
        <v>42</v>
      </c>
      <c r="C71" s="2">
        <v>3.75</v>
      </c>
      <c r="D71" s="2" t="s">
        <v>89</v>
      </c>
      <c r="E71" s="99">
        <v>971320000</v>
      </c>
      <c r="F71" s="1"/>
    </row>
    <row r="72" spans="2:6" ht="12.75" customHeight="1">
      <c r="B72" s="1" t="s">
        <v>43</v>
      </c>
      <c r="C72" s="2">
        <v>3</v>
      </c>
      <c r="D72" s="2" t="s">
        <v>14</v>
      </c>
      <c r="E72" s="99">
        <v>1038655000</v>
      </c>
      <c r="F72" s="1"/>
    </row>
    <row r="73" spans="2:6" ht="12.75" customHeight="1">
      <c r="B73" s="1" t="s">
        <v>129</v>
      </c>
      <c r="C73" s="2">
        <v>1.125</v>
      </c>
      <c r="D73" s="12" t="s">
        <v>14</v>
      </c>
      <c r="E73" s="66">
        <v>59641407</v>
      </c>
      <c r="F73" s="1"/>
    </row>
    <row r="74" spans="2:6" ht="12.75" customHeight="1">
      <c r="B74" s="2" t="s">
        <v>154</v>
      </c>
      <c r="C74" s="2"/>
      <c r="D74" s="2"/>
      <c r="E74" s="91">
        <f>SUM(E71:E73)</f>
        <v>2069616407</v>
      </c>
      <c r="F74" s="9">
        <f>E74*0.2624</f>
        <v>543067345.1968</v>
      </c>
    </row>
    <row r="75" spans="2:6" ht="12.75" customHeight="1">
      <c r="B75" s="1"/>
      <c r="C75" s="2"/>
      <c r="D75" s="2"/>
      <c r="E75" s="7"/>
      <c r="F75" s="3"/>
    </row>
    <row r="76" spans="1:6" ht="12.75" customHeight="1">
      <c r="A76" s="45" t="s">
        <v>41</v>
      </c>
      <c r="B76" s="48" t="s">
        <v>96</v>
      </c>
      <c r="C76" s="2"/>
      <c r="D76" s="2"/>
      <c r="E76" s="7" t="s">
        <v>108</v>
      </c>
      <c r="F76" s="3"/>
    </row>
    <row r="77" spans="2:6" ht="12.75" customHeight="1">
      <c r="B77" s="1" t="s">
        <v>126</v>
      </c>
      <c r="C77" s="2"/>
      <c r="D77" s="2"/>
      <c r="E77" s="9"/>
      <c r="F77" s="3"/>
    </row>
    <row r="78" spans="2:6" ht="12.75" customHeight="1">
      <c r="B78" s="1"/>
      <c r="C78" s="2"/>
      <c r="D78" s="2"/>
      <c r="E78" s="9"/>
      <c r="F78" s="3"/>
    </row>
    <row r="79" spans="2:6" ht="12.75" customHeight="1">
      <c r="B79" s="1" t="s">
        <v>31</v>
      </c>
      <c r="C79" s="2" t="s">
        <v>22</v>
      </c>
      <c r="D79" s="2" t="s">
        <v>14</v>
      </c>
      <c r="E79" s="33">
        <v>590828.47</v>
      </c>
      <c r="F79" s="1"/>
    </row>
    <row r="80" spans="2:6" ht="12.75" customHeight="1">
      <c r="B80" s="1" t="s">
        <v>30</v>
      </c>
      <c r="C80" s="2" t="s">
        <v>22</v>
      </c>
      <c r="D80" s="2" t="s">
        <v>14</v>
      </c>
      <c r="E80" s="33">
        <v>1255402.35</v>
      </c>
      <c r="F80" s="1"/>
    </row>
    <row r="81" spans="2:6" ht="12.75" customHeight="1">
      <c r="B81" s="1" t="s">
        <v>97</v>
      </c>
      <c r="C81" s="2" t="s">
        <v>22</v>
      </c>
      <c r="D81" s="2" t="s">
        <v>14</v>
      </c>
      <c r="E81" s="33">
        <v>982882.41</v>
      </c>
      <c r="F81" s="1"/>
    </row>
    <row r="82" spans="1:6" ht="20.25" customHeight="1">
      <c r="A82" s="45">
        <v>161</v>
      </c>
      <c r="B82" s="12" t="s">
        <v>153</v>
      </c>
      <c r="C82" s="2"/>
      <c r="D82" s="2"/>
      <c r="E82" s="94">
        <f>SUM(E79:E81)</f>
        <v>2829113.23</v>
      </c>
      <c r="F82" s="57">
        <f>E82*22.5</f>
        <v>63655047.675</v>
      </c>
    </row>
    <row r="83" spans="1:6" ht="12.75" customHeight="1">
      <c r="A83" s="45"/>
      <c r="B83" s="2"/>
      <c r="C83" s="2"/>
      <c r="D83" s="2"/>
      <c r="E83" s="9"/>
      <c r="F83" s="9"/>
    </row>
    <row r="84" spans="2:6" ht="12.75" customHeight="1">
      <c r="B84" s="48" t="s">
        <v>134</v>
      </c>
      <c r="C84" s="2"/>
      <c r="D84" s="2"/>
      <c r="E84" s="36" t="s">
        <v>140</v>
      </c>
      <c r="F84" s="7"/>
    </row>
    <row r="85" spans="2:6" ht="12.75" customHeight="1">
      <c r="B85" s="48"/>
      <c r="C85" s="2"/>
      <c r="D85" s="2"/>
      <c r="E85" s="36"/>
      <c r="F85" s="7"/>
    </row>
    <row r="86" spans="2:6" ht="12.75" customHeight="1">
      <c r="B86" s="1" t="s">
        <v>100</v>
      </c>
      <c r="C86" s="2"/>
      <c r="D86" s="2"/>
      <c r="E86" s="1"/>
      <c r="F86" s="9"/>
    </row>
    <row r="87" spans="2:6" ht="12.75" customHeight="1">
      <c r="B87" s="1"/>
      <c r="C87" s="2"/>
      <c r="D87" s="2"/>
      <c r="E87" s="3"/>
      <c r="F87" s="9"/>
    </row>
    <row r="88" spans="2:6" ht="12.75" customHeight="1">
      <c r="B88" s="1" t="s">
        <v>44</v>
      </c>
      <c r="C88" s="2" t="s">
        <v>45</v>
      </c>
      <c r="D88" s="2" t="s">
        <v>14</v>
      </c>
      <c r="E88" s="33">
        <v>91469.41</v>
      </c>
      <c r="F88" s="1"/>
    </row>
    <row r="89" spans="2:6" ht="12.75" customHeight="1">
      <c r="B89" s="1" t="s">
        <v>46</v>
      </c>
      <c r="C89" s="2">
        <v>5</v>
      </c>
      <c r="D89" s="2" t="s">
        <v>14</v>
      </c>
      <c r="E89" s="33">
        <v>2386763.65</v>
      </c>
      <c r="F89" s="1"/>
    </row>
    <row r="90" spans="1:6" ht="12.75" customHeight="1">
      <c r="A90" s="45" t="s">
        <v>41</v>
      </c>
      <c r="B90" s="1" t="s">
        <v>47</v>
      </c>
      <c r="C90" s="2">
        <v>5</v>
      </c>
      <c r="D90" s="2" t="s">
        <v>14</v>
      </c>
      <c r="E90" s="33">
        <v>2345370.8</v>
      </c>
      <c r="F90" s="33"/>
    </row>
    <row r="91" spans="2:6" ht="12.75" customHeight="1">
      <c r="B91" s="1" t="s">
        <v>48</v>
      </c>
      <c r="C91" s="2"/>
      <c r="D91" s="2"/>
      <c r="E91" s="1"/>
      <c r="F91" s="1"/>
    </row>
    <row r="92" spans="2:6" ht="12.75" customHeight="1">
      <c r="B92" s="1" t="s">
        <v>49</v>
      </c>
      <c r="C92" s="2">
        <v>5</v>
      </c>
      <c r="D92" s="2" t="s">
        <v>14</v>
      </c>
      <c r="E92" s="33">
        <v>811226.93</v>
      </c>
      <c r="F92" s="1"/>
    </row>
    <row r="93" spans="1:256" ht="12.75" customHeight="1">
      <c r="A93" s="3" t="s">
        <v>41</v>
      </c>
      <c r="B93" s="1" t="s">
        <v>106</v>
      </c>
      <c r="C93" s="2">
        <v>5</v>
      </c>
      <c r="D93" s="2" t="s">
        <v>14</v>
      </c>
      <c r="E93" s="100">
        <v>9032604.27</v>
      </c>
      <c r="F93" s="1"/>
      <c r="G93" s="55"/>
      <c r="H93" s="18"/>
      <c r="I93" s="18"/>
      <c r="J93" s="3"/>
      <c r="K93" s="1"/>
      <c r="L93" s="1"/>
      <c r="M93" s="1" t="s">
        <v>50</v>
      </c>
      <c r="N93" s="1" t="s">
        <v>50</v>
      </c>
      <c r="O93" s="1" t="s">
        <v>50</v>
      </c>
      <c r="P93" s="1" t="s">
        <v>50</v>
      </c>
      <c r="Q93" s="1" t="s">
        <v>50</v>
      </c>
      <c r="R93" s="1" t="s">
        <v>50</v>
      </c>
      <c r="S93" s="1" t="s">
        <v>50</v>
      </c>
      <c r="T93" s="1" t="s">
        <v>50</v>
      </c>
      <c r="U93" s="1" t="s">
        <v>50</v>
      </c>
      <c r="V93" s="1" t="s">
        <v>50</v>
      </c>
      <c r="W93" s="1" t="s">
        <v>50</v>
      </c>
      <c r="X93" s="1" t="s">
        <v>50</v>
      </c>
      <c r="Y93" s="1" t="s">
        <v>50</v>
      </c>
      <c r="Z93" s="1" t="s">
        <v>50</v>
      </c>
      <c r="AA93" s="1" t="s">
        <v>50</v>
      </c>
      <c r="AB93" s="1" t="s">
        <v>50</v>
      </c>
      <c r="AC93" s="1" t="s">
        <v>50</v>
      </c>
      <c r="AD93" s="1" t="s">
        <v>50</v>
      </c>
      <c r="AE93" s="1" t="s">
        <v>50</v>
      </c>
      <c r="AF93" s="1" t="s">
        <v>50</v>
      </c>
      <c r="AG93" s="1" t="s">
        <v>50</v>
      </c>
      <c r="AH93" s="1" t="s">
        <v>50</v>
      </c>
      <c r="AI93" s="1" t="s">
        <v>50</v>
      </c>
      <c r="AJ93" s="1" t="s">
        <v>50</v>
      </c>
      <c r="AK93" s="1" t="s">
        <v>50</v>
      </c>
      <c r="AL93" s="1" t="s">
        <v>50</v>
      </c>
      <c r="AM93" s="1" t="s">
        <v>50</v>
      </c>
      <c r="AN93" s="1" t="s">
        <v>50</v>
      </c>
      <c r="AO93" s="1" t="s">
        <v>50</v>
      </c>
      <c r="AP93" s="1" t="s">
        <v>50</v>
      </c>
      <c r="AQ93" s="1" t="s">
        <v>50</v>
      </c>
      <c r="AR93" s="1" t="s">
        <v>50</v>
      </c>
      <c r="AS93" s="1" t="s">
        <v>50</v>
      </c>
      <c r="AT93" s="1" t="s">
        <v>50</v>
      </c>
      <c r="AU93" s="1" t="s">
        <v>50</v>
      </c>
      <c r="AV93" s="1" t="s">
        <v>50</v>
      </c>
      <c r="AW93" s="1" t="s">
        <v>50</v>
      </c>
      <c r="AX93" s="1" t="s">
        <v>50</v>
      </c>
      <c r="AY93" s="1" t="s">
        <v>50</v>
      </c>
      <c r="AZ93" s="1" t="s">
        <v>50</v>
      </c>
      <c r="BA93" s="1" t="s">
        <v>50</v>
      </c>
      <c r="BB93" s="1" t="s">
        <v>50</v>
      </c>
      <c r="BC93" s="1" t="s">
        <v>50</v>
      </c>
      <c r="BD93" s="1" t="s">
        <v>50</v>
      </c>
      <c r="BE93" s="1" t="s">
        <v>50</v>
      </c>
      <c r="BF93" s="1" t="s">
        <v>50</v>
      </c>
      <c r="BG93" s="1" t="s">
        <v>50</v>
      </c>
      <c r="BH93" s="1" t="s">
        <v>50</v>
      </c>
      <c r="BI93" s="1" t="s">
        <v>50</v>
      </c>
      <c r="BJ93" s="1" t="s">
        <v>50</v>
      </c>
      <c r="BK93" s="1" t="s">
        <v>50</v>
      </c>
      <c r="BL93" s="1" t="s">
        <v>50</v>
      </c>
      <c r="BM93" s="1" t="s">
        <v>50</v>
      </c>
      <c r="BN93" s="1" t="s">
        <v>50</v>
      </c>
      <c r="BO93" s="1" t="s">
        <v>50</v>
      </c>
      <c r="BP93" s="1" t="s">
        <v>50</v>
      </c>
      <c r="BQ93" s="1" t="s">
        <v>50</v>
      </c>
      <c r="BR93" s="1" t="s">
        <v>50</v>
      </c>
      <c r="BS93" s="1" t="s">
        <v>50</v>
      </c>
      <c r="BT93" s="1" t="s">
        <v>50</v>
      </c>
      <c r="BU93" s="1" t="s">
        <v>50</v>
      </c>
      <c r="BV93" s="1" t="s">
        <v>50</v>
      </c>
      <c r="BW93" s="1" t="s">
        <v>50</v>
      </c>
      <c r="BX93" s="1" t="s">
        <v>50</v>
      </c>
      <c r="BY93" s="1" t="s">
        <v>50</v>
      </c>
      <c r="BZ93" s="1" t="s">
        <v>50</v>
      </c>
      <c r="CA93" s="1" t="s">
        <v>50</v>
      </c>
      <c r="CB93" s="1" t="s">
        <v>50</v>
      </c>
      <c r="CC93" s="1" t="s">
        <v>50</v>
      </c>
      <c r="CD93" s="1" t="s">
        <v>50</v>
      </c>
      <c r="CE93" s="1" t="s">
        <v>50</v>
      </c>
      <c r="CF93" s="1" t="s">
        <v>50</v>
      </c>
      <c r="CG93" s="1" t="s">
        <v>50</v>
      </c>
      <c r="CH93" s="1" t="s">
        <v>50</v>
      </c>
      <c r="CI93" s="1" t="s">
        <v>50</v>
      </c>
      <c r="CJ93" s="1" t="s">
        <v>50</v>
      </c>
      <c r="CK93" s="1" t="s">
        <v>50</v>
      </c>
      <c r="CL93" s="1" t="s">
        <v>50</v>
      </c>
      <c r="CM93" s="1" t="s">
        <v>50</v>
      </c>
      <c r="CN93" s="1" t="s">
        <v>50</v>
      </c>
      <c r="CO93" s="1" t="s">
        <v>50</v>
      </c>
      <c r="CP93" s="1" t="s">
        <v>50</v>
      </c>
      <c r="CQ93" s="1" t="s">
        <v>50</v>
      </c>
      <c r="CR93" s="1" t="s">
        <v>50</v>
      </c>
      <c r="CS93" s="1" t="s">
        <v>50</v>
      </c>
      <c r="CT93" s="1" t="s">
        <v>50</v>
      </c>
      <c r="CU93" s="1" t="s">
        <v>50</v>
      </c>
      <c r="CV93" s="1" t="s">
        <v>50</v>
      </c>
      <c r="CW93" s="1" t="s">
        <v>50</v>
      </c>
      <c r="CX93" s="1" t="s">
        <v>50</v>
      </c>
      <c r="CY93" s="1" t="s">
        <v>50</v>
      </c>
      <c r="CZ93" s="1" t="s">
        <v>50</v>
      </c>
      <c r="DA93" s="1" t="s">
        <v>50</v>
      </c>
      <c r="DB93" s="1" t="s">
        <v>50</v>
      </c>
      <c r="DC93" s="1" t="s">
        <v>50</v>
      </c>
      <c r="DD93" s="1" t="s">
        <v>50</v>
      </c>
      <c r="DE93" s="1" t="s">
        <v>50</v>
      </c>
      <c r="DF93" s="1" t="s">
        <v>50</v>
      </c>
      <c r="DG93" s="1" t="s">
        <v>50</v>
      </c>
      <c r="DH93" s="1" t="s">
        <v>50</v>
      </c>
      <c r="DI93" s="1" t="s">
        <v>50</v>
      </c>
      <c r="DJ93" s="1" t="s">
        <v>50</v>
      </c>
      <c r="DK93" s="1" t="s">
        <v>50</v>
      </c>
      <c r="DL93" s="1" t="s">
        <v>50</v>
      </c>
      <c r="DM93" s="1" t="s">
        <v>50</v>
      </c>
      <c r="DN93" s="1" t="s">
        <v>50</v>
      </c>
      <c r="DO93" s="1" t="s">
        <v>50</v>
      </c>
      <c r="DP93" s="1" t="s">
        <v>50</v>
      </c>
      <c r="DQ93" s="1" t="s">
        <v>50</v>
      </c>
      <c r="DR93" s="1" t="s">
        <v>50</v>
      </c>
      <c r="DS93" s="1" t="s">
        <v>50</v>
      </c>
      <c r="DT93" s="1" t="s">
        <v>50</v>
      </c>
      <c r="DU93" s="1" t="s">
        <v>50</v>
      </c>
      <c r="DV93" s="1" t="s">
        <v>50</v>
      </c>
      <c r="DW93" s="1" t="s">
        <v>50</v>
      </c>
      <c r="DX93" s="1" t="s">
        <v>50</v>
      </c>
      <c r="DY93" s="1" t="s">
        <v>50</v>
      </c>
      <c r="DZ93" s="1" t="s">
        <v>50</v>
      </c>
      <c r="EA93" s="1" t="s">
        <v>50</v>
      </c>
      <c r="EB93" s="1" t="s">
        <v>50</v>
      </c>
      <c r="EC93" s="1" t="s">
        <v>50</v>
      </c>
      <c r="ED93" s="1" t="s">
        <v>50</v>
      </c>
      <c r="EE93" s="1" t="s">
        <v>50</v>
      </c>
      <c r="EF93" s="1" t="s">
        <v>50</v>
      </c>
      <c r="EG93" s="1" t="s">
        <v>50</v>
      </c>
      <c r="EH93" s="1" t="s">
        <v>50</v>
      </c>
      <c r="EI93" s="1" t="s">
        <v>50</v>
      </c>
      <c r="EJ93" s="1" t="s">
        <v>50</v>
      </c>
      <c r="EK93" s="1" t="s">
        <v>50</v>
      </c>
      <c r="EL93" s="1" t="s">
        <v>50</v>
      </c>
      <c r="EM93" s="1" t="s">
        <v>50</v>
      </c>
      <c r="EN93" s="1" t="s">
        <v>50</v>
      </c>
      <c r="EO93" s="1" t="s">
        <v>50</v>
      </c>
      <c r="EP93" s="1" t="s">
        <v>50</v>
      </c>
      <c r="EQ93" s="1" t="s">
        <v>50</v>
      </c>
      <c r="ER93" s="1" t="s">
        <v>50</v>
      </c>
      <c r="ES93" s="1" t="s">
        <v>50</v>
      </c>
      <c r="ET93" s="1" t="s">
        <v>50</v>
      </c>
      <c r="EU93" s="1" t="s">
        <v>50</v>
      </c>
      <c r="EV93" s="1" t="s">
        <v>50</v>
      </c>
      <c r="EW93" s="1" t="s">
        <v>50</v>
      </c>
      <c r="EX93" s="1" t="s">
        <v>50</v>
      </c>
      <c r="EY93" s="1" t="s">
        <v>50</v>
      </c>
      <c r="EZ93" s="1" t="s">
        <v>50</v>
      </c>
      <c r="FA93" s="1" t="s">
        <v>50</v>
      </c>
      <c r="FB93" s="1" t="s">
        <v>50</v>
      </c>
      <c r="FC93" s="1" t="s">
        <v>50</v>
      </c>
      <c r="FD93" s="1" t="s">
        <v>50</v>
      </c>
      <c r="FE93" s="1" t="s">
        <v>50</v>
      </c>
      <c r="FF93" s="1" t="s">
        <v>50</v>
      </c>
      <c r="FG93" s="1" t="s">
        <v>50</v>
      </c>
      <c r="FH93" s="1" t="s">
        <v>50</v>
      </c>
      <c r="FI93" s="1" t="s">
        <v>50</v>
      </c>
      <c r="FJ93" s="1" t="s">
        <v>50</v>
      </c>
      <c r="FK93" s="1" t="s">
        <v>50</v>
      </c>
      <c r="FL93" s="1" t="s">
        <v>50</v>
      </c>
      <c r="FM93" s="1" t="s">
        <v>50</v>
      </c>
      <c r="FN93" s="1" t="s">
        <v>50</v>
      </c>
      <c r="FO93" s="1" t="s">
        <v>50</v>
      </c>
      <c r="FP93" s="1" t="s">
        <v>50</v>
      </c>
      <c r="FQ93" s="1" t="s">
        <v>50</v>
      </c>
      <c r="FR93" s="1" t="s">
        <v>50</v>
      </c>
      <c r="FS93" s="1" t="s">
        <v>50</v>
      </c>
      <c r="FT93" s="1" t="s">
        <v>50</v>
      </c>
      <c r="FU93" s="1" t="s">
        <v>50</v>
      </c>
      <c r="FV93" s="1" t="s">
        <v>50</v>
      </c>
      <c r="FW93" s="1" t="s">
        <v>50</v>
      </c>
      <c r="FX93" s="1" t="s">
        <v>50</v>
      </c>
      <c r="FY93" s="1" t="s">
        <v>50</v>
      </c>
      <c r="FZ93" s="1" t="s">
        <v>50</v>
      </c>
      <c r="GA93" s="1" t="s">
        <v>50</v>
      </c>
      <c r="GB93" s="1" t="s">
        <v>50</v>
      </c>
      <c r="GC93" s="1" t="s">
        <v>50</v>
      </c>
      <c r="GD93" s="1" t="s">
        <v>50</v>
      </c>
      <c r="GE93" s="1" t="s">
        <v>50</v>
      </c>
      <c r="GF93" s="1" t="s">
        <v>50</v>
      </c>
      <c r="GG93" s="1" t="s">
        <v>50</v>
      </c>
      <c r="GH93" s="1" t="s">
        <v>50</v>
      </c>
      <c r="GI93" s="1" t="s">
        <v>50</v>
      </c>
      <c r="GJ93" s="1" t="s">
        <v>50</v>
      </c>
      <c r="GK93" s="1" t="s">
        <v>50</v>
      </c>
      <c r="GL93" s="1" t="s">
        <v>50</v>
      </c>
      <c r="GM93" s="1" t="s">
        <v>50</v>
      </c>
      <c r="GN93" s="1" t="s">
        <v>50</v>
      </c>
      <c r="GO93" s="1" t="s">
        <v>50</v>
      </c>
      <c r="GP93" s="1" t="s">
        <v>50</v>
      </c>
      <c r="GQ93" s="1" t="s">
        <v>50</v>
      </c>
      <c r="GR93" s="1" t="s">
        <v>50</v>
      </c>
      <c r="GS93" s="1" t="s">
        <v>50</v>
      </c>
      <c r="GT93" s="1" t="s">
        <v>50</v>
      </c>
      <c r="GU93" s="1" t="s">
        <v>50</v>
      </c>
      <c r="GV93" s="1" t="s">
        <v>50</v>
      </c>
      <c r="GW93" s="1" t="s">
        <v>50</v>
      </c>
      <c r="GX93" s="1" t="s">
        <v>50</v>
      </c>
      <c r="GY93" s="1" t="s">
        <v>50</v>
      </c>
      <c r="GZ93" s="1" t="s">
        <v>50</v>
      </c>
      <c r="HA93" s="1" t="s">
        <v>50</v>
      </c>
      <c r="HB93" s="1" t="s">
        <v>50</v>
      </c>
      <c r="HC93" s="1" t="s">
        <v>50</v>
      </c>
      <c r="HD93" s="1" t="s">
        <v>50</v>
      </c>
      <c r="HE93" s="1" t="s">
        <v>50</v>
      </c>
      <c r="HF93" s="1" t="s">
        <v>50</v>
      </c>
      <c r="HG93" s="1" t="s">
        <v>50</v>
      </c>
      <c r="HH93" s="1" t="s">
        <v>50</v>
      </c>
      <c r="HI93" s="1" t="s">
        <v>50</v>
      </c>
      <c r="HJ93" s="1" t="s">
        <v>50</v>
      </c>
      <c r="HK93" s="1" t="s">
        <v>50</v>
      </c>
      <c r="HL93" s="1" t="s">
        <v>50</v>
      </c>
      <c r="HM93" s="1" t="s">
        <v>50</v>
      </c>
      <c r="HN93" s="1" t="s">
        <v>50</v>
      </c>
      <c r="HO93" s="1" t="s">
        <v>50</v>
      </c>
      <c r="HP93" s="1" t="s">
        <v>50</v>
      </c>
      <c r="HQ93" s="1" t="s">
        <v>50</v>
      </c>
      <c r="HR93" s="1" t="s">
        <v>50</v>
      </c>
      <c r="HS93" s="1" t="s">
        <v>50</v>
      </c>
      <c r="HT93" s="1" t="s">
        <v>50</v>
      </c>
      <c r="HU93" s="1" t="s">
        <v>50</v>
      </c>
      <c r="HV93" s="1" t="s">
        <v>50</v>
      </c>
      <c r="HW93" s="1" t="s">
        <v>50</v>
      </c>
      <c r="HX93" s="1" t="s">
        <v>50</v>
      </c>
      <c r="HY93" s="1" t="s">
        <v>50</v>
      </c>
      <c r="HZ93" s="1" t="s">
        <v>50</v>
      </c>
      <c r="IA93" s="1" t="s">
        <v>50</v>
      </c>
      <c r="IB93" s="1" t="s">
        <v>50</v>
      </c>
      <c r="IC93" s="1" t="s">
        <v>50</v>
      </c>
      <c r="ID93" s="1" t="s">
        <v>50</v>
      </c>
      <c r="IE93" s="1" t="s">
        <v>50</v>
      </c>
      <c r="IF93" s="1" t="s">
        <v>50</v>
      </c>
      <c r="IG93" s="1" t="s">
        <v>50</v>
      </c>
      <c r="IH93" s="1" t="s">
        <v>50</v>
      </c>
      <c r="II93" s="1" t="s">
        <v>50</v>
      </c>
      <c r="IJ93" s="1" t="s">
        <v>50</v>
      </c>
      <c r="IK93" s="1" t="s">
        <v>50</v>
      </c>
      <c r="IL93" s="1" t="s">
        <v>50</v>
      </c>
      <c r="IM93" s="1" t="s">
        <v>50</v>
      </c>
      <c r="IN93" s="1" t="s">
        <v>50</v>
      </c>
      <c r="IO93" s="1" t="s">
        <v>50</v>
      </c>
      <c r="IP93" s="1" t="s">
        <v>50</v>
      </c>
      <c r="IQ93" s="1" t="s">
        <v>50</v>
      </c>
      <c r="IR93" s="1" t="s">
        <v>50</v>
      </c>
      <c r="IS93" s="1" t="s">
        <v>50</v>
      </c>
      <c r="IT93" s="1" t="s">
        <v>50</v>
      </c>
      <c r="IU93" s="1" t="s">
        <v>50</v>
      </c>
      <c r="IV93" s="1" t="s">
        <v>50</v>
      </c>
    </row>
    <row r="94" spans="2:6" ht="12.75" customHeight="1">
      <c r="B94" s="1" t="s">
        <v>51</v>
      </c>
      <c r="C94" s="2">
        <v>5</v>
      </c>
      <c r="D94" s="2" t="s">
        <v>14</v>
      </c>
      <c r="E94" s="101">
        <v>2138244.4</v>
      </c>
      <c r="F94" s="1"/>
    </row>
    <row r="95" spans="2:6" ht="12.75" customHeight="1">
      <c r="B95" s="1" t="s">
        <v>52</v>
      </c>
      <c r="C95" s="2">
        <v>5</v>
      </c>
      <c r="D95" s="2" t="s">
        <v>14</v>
      </c>
      <c r="E95" s="61">
        <v>1942174.8</v>
      </c>
      <c r="F95" s="1"/>
    </row>
    <row r="96" spans="2:6" ht="12.75" customHeight="1">
      <c r="B96" s="1" t="s">
        <v>53</v>
      </c>
      <c r="C96" s="2">
        <v>3.5</v>
      </c>
      <c r="D96" s="2" t="s">
        <v>14</v>
      </c>
      <c r="E96" s="33">
        <v>3556219.4</v>
      </c>
      <c r="F96" s="1"/>
    </row>
    <row r="97" spans="2:6" ht="12.75" customHeight="1">
      <c r="B97" s="1" t="s">
        <v>99</v>
      </c>
      <c r="C97" s="2">
        <v>3.5</v>
      </c>
      <c r="D97" s="2" t="s">
        <v>14</v>
      </c>
      <c r="E97" s="33">
        <v>11433676.23</v>
      </c>
      <c r="F97" s="1"/>
    </row>
    <row r="98" spans="2:6" ht="8.25" customHeight="1">
      <c r="B98" s="1"/>
      <c r="C98" s="2"/>
      <c r="D98" s="2"/>
      <c r="E98" s="9"/>
      <c r="F98" s="3"/>
    </row>
    <row r="99" spans="1:6" ht="12.75" customHeight="1">
      <c r="A99" s="35"/>
      <c r="B99" s="74" t="s">
        <v>26</v>
      </c>
      <c r="C99" s="71"/>
      <c r="D99" s="71"/>
      <c r="E99" s="60">
        <f>SUM(E88:E98)</f>
        <v>33737749.89</v>
      </c>
      <c r="F99" s="85">
        <f>SUM(F67:F98)+0.01</f>
        <v>4831040856.4947</v>
      </c>
    </row>
    <row r="100" spans="2:6" ht="12.75" customHeight="1">
      <c r="B100" s="75" t="s">
        <v>27</v>
      </c>
      <c r="C100" s="32"/>
      <c r="D100" s="32"/>
      <c r="E100" s="81">
        <f>E99</f>
        <v>33737749.89</v>
      </c>
      <c r="F100" s="61">
        <f>F99</f>
        <v>4831040856.4947</v>
      </c>
    </row>
    <row r="101" spans="2:6" ht="12.75" customHeight="1">
      <c r="B101" s="48" t="s">
        <v>136</v>
      </c>
      <c r="C101" s="2"/>
      <c r="D101" s="2"/>
      <c r="E101" s="36"/>
      <c r="F101" s="7"/>
    </row>
    <row r="102" spans="2:6" ht="12.75" customHeight="1">
      <c r="B102" s="1" t="s">
        <v>64</v>
      </c>
      <c r="C102" s="2"/>
      <c r="D102" s="2"/>
      <c r="E102" s="7"/>
      <c r="F102" s="3"/>
    </row>
    <row r="103" spans="2:6" ht="12.75" customHeight="1">
      <c r="B103" s="1" t="s">
        <v>65</v>
      </c>
      <c r="C103" s="2">
        <v>1</v>
      </c>
      <c r="D103" s="2" t="s">
        <v>119</v>
      </c>
      <c r="E103" s="80">
        <v>2318860</v>
      </c>
      <c r="F103" s="1"/>
    </row>
    <row r="104" spans="2:6" ht="12.75" customHeight="1">
      <c r="B104" s="1" t="s">
        <v>66</v>
      </c>
      <c r="C104" s="2">
        <v>1</v>
      </c>
      <c r="D104" s="2" t="s">
        <v>14</v>
      </c>
      <c r="E104" s="101">
        <v>1833728</v>
      </c>
      <c r="F104" s="33"/>
    </row>
    <row r="105" spans="2:6" ht="12.75" customHeight="1">
      <c r="B105" s="1" t="s">
        <v>67</v>
      </c>
      <c r="C105" s="2">
        <v>1</v>
      </c>
      <c r="D105" s="12" t="s">
        <v>14</v>
      </c>
      <c r="E105" s="33">
        <v>580858.58</v>
      </c>
      <c r="F105" s="1"/>
    </row>
    <row r="106" spans="1:6" ht="12.75" customHeight="1">
      <c r="A106" s="45"/>
      <c r="B106" s="1" t="s">
        <v>68</v>
      </c>
      <c r="C106" s="2">
        <v>1</v>
      </c>
      <c r="D106" s="2" t="s">
        <v>14</v>
      </c>
      <c r="E106" s="33">
        <v>1003293.53</v>
      </c>
      <c r="F106" s="1"/>
    </row>
    <row r="107" spans="2:6" ht="12.75" customHeight="1">
      <c r="B107" s="1" t="s">
        <v>69</v>
      </c>
      <c r="C107" s="2">
        <v>1</v>
      </c>
      <c r="D107" s="12" t="s">
        <v>14</v>
      </c>
      <c r="E107" s="80">
        <v>6068548.65</v>
      </c>
      <c r="F107" s="1"/>
    </row>
    <row r="108" spans="2:6" ht="12.75" customHeight="1">
      <c r="B108" s="1" t="s">
        <v>70</v>
      </c>
      <c r="C108" s="2">
        <v>1</v>
      </c>
      <c r="D108" s="2" t="s">
        <v>14</v>
      </c>
      <c r="E108" s="80">
        <v>908276.96</v>
      </c>
      <c r="F108" s="1"/>
    </row>
    <row r="109" spans="2:6" ht="12.75" customHeight="1">
      <c r="B109" s="11" t="s">
        <v>71</v>
      </c>
      <c r="C109" s="2">
        <v>1</v>
      </c>
      <c r="D109" s="2" t="s">
        <v>14</v>
      </c>
      <c r="E109" s="80">
        <v>4284325.96</v>
      </c>
      <c r="F109" s="33"/>
    </row>
    <row r="110" spans="1:6" ht="12.75" customHeight="1">
      <c r="A110" s="19"/>
      <c r="B110" s="11" t="s">
        <v>72</v>
      </c>
      <c r="C110" s="2">
        <v>1</v>
      </c>
      <c r="D110" s="12" t="s">
        <v>14</v>
      </c>
      <c r="E110" s="102">
        <v>3652000.01</v>
      </c>
      <c r="F110" s="1"/>
    </row>
    <row r="111" spans="1:6" ht="12.75" customHeight="1">
      <c r="A111" s="45"/>
      <c r="B111" s="11" t="s">
        <v>73</v>
      </c>
      <c r="C111" s="2">
        <v>1</v>
      </c>
      <c r="D111" s="2" t="s">
        <v>14</v>
      </c>
      <c r="E111" s="101">
        <v>1028904.05</v>
      </c>
      <c r="F111" s="1"/>
    </row>
    <row r="112" spans="2:6" ht="9" customHeight="1">
      <c r="B112" s="11"/>
      <c r="C112" s="2"/>
      <c r="D112" s="2"/>
      <c r="E112" s="9"/>
      <c r="F112" s="3"/>
    </row>
    <row r="113" spans="1:6" ht="21.75" customHeight="1">
      <c r="A113" s="45">
        <v>162</v>
      </c>
      <c r="B113" s="11" t="s">
        <v>74</v>
      </c>
      <c r="C113" s="2"/>
      <c r="D113" s="2"/>
      <c r="E113" s="9"/>
      <c r="F113" s="3"/>
    </row>
    <row r="114" spans="2:6" ht="12.75" customHeight="1">
      <c r="B114" s="11" t="s">
        <v>120</v>
      </c>
      <c r="C114" s="2"/>
      <c r="D114" s="2"/>
      <c r="E114" s="33"/>
      <c r="F114" s="1"/>
    </row>
    <row r="115" spans="2:6" ht="12.75" customHeight="1">
      <c r="B115" s="11" t="s">
        <v>112</v>
      </c>
      <c r="C115" s="2">
        <v>2</v>
      </c>
      <c r="D115" s="2" t="s">
        <v>14</v>
      </c>
      <c r="E115" s="101">
        <v>1271700</v>
      </c>
      <c r="F115" s="1"/>
    </row>
    <row r="116" spans="2:6" ht="12.75" customHeight="1">
      <c r="B116" s="11" t="s">
        <v>113</v>
      </c>
      <c r="C116" s="2">
        <v>2</v>
      </c>
      <c r="D116" s="2" t="s">
        <v>14</v>
      </c>
      <c r="E116" s="101">
        <v>1210199.99</v>
      </c>
      <c r="F116" s="1"/>
    </row>
    <row r="117" spans="1:6" ht="12.75" customHeight="1">
      <c r="A117" s="45" t="s">
        <v>41</v>
      </c>
      <c r="B117" s="11"/>
      <c r="C117" s="2"/>
      <c r="D117" s="2"/>
      <c r="E117" s="58"/>
      <c r="F117" s="3"/>
    </row>
    <row r="118" spans="2:6" ht="12.75" customHeight="1">
      <c r="B118" s="27" t="s">
        <v>144</v>
      </c>
      <c r="C118" s="2" t="s">
        <v>22</v>
      </c>
      <c r="D118" s="2"/>
      <c r="E118" s="35"/>
      <c r="F118" s="3"/>
    </row>
    <row r="119" spans="2:6" ht="12.75" customHeight="1">
      <c r="B119" s="1" t="s">
        <v>82</v>
      </c>
      <c r="C119" s="2"/>
      <c r="D119" s="2" t="s">
        <v>14</v>
      </c>
      <c r="E119" s="102">
        <v>3695218.8</v>
      </c>
      <c r="F119" s="1"/>
    </row>
    <row r="120" spans="2:6" ht="8.25" customHeight="1">
      <c r="B120" s="11"/>
      <c r="C120" s="2"/>
      <c r="D120" s="2"/>
      <c r="E120" s="58"/>
      <c r="F120" s="3"/>
    </row>
    <row r="121" spans="2:6" ht="12.75" customHeight="1">
      <c r="B121" s="1" t="s">
        <v>84</v>
      </c>
      <c r="C121" s="2"/>
      <c r="D121" s="2"/>
      <c r="E121" s="1"/>
      <c r="F121" s="1"/>
    </row>
    <row r="122" spans="2:6" ht="12.75" customHeight="1">
      <c r="B122" s="1" t="s">
        <v>85</v>
      </c>
      <c r="C122" s="2">
        <v>2</v>
      </c>
      <c r="D122" s="12" t="s">
        <v>14</v>
      </c>
      <c r="E122" s="61">
        <v>93566.43</v>
      </c>
      <c r="F122" s="1"/>
    </row>
    <row r="123" spans="2:6" ht="12.75" customHeight="1">
      <c r="B123" s="1" t="s">
        <v>86</v>
      </c>
      <c r="C123" s="2">
        <v>2</v>
      </c>
      <c r="D123" s="2" t="s">
        <v>14</v>
      </c>
      <c r="E123" s="61">
        <v>894760.78</v>
      </c>
      <c r="F123" s="1"/>
    </row>
    <row r="124" spans="2:6" ht="13.5" customHeight="1">
      <c r="B124" s="1" t="s">
        <v>87</v>
      </c>
      <c r="C124" s="2">
        <v>2</v>
      </c>
      <c r="D124" s="2" t="s">
        <v>14</v>
      </c>
      <c r="E124" s="61">
        <v>501066.05</v>
      </c>
      <c r="F124" s="1"/>
    </row>
    <row r="125" spans="2:6" ht="13.5" customHeight="1">
      <c r="B125" s="1" t="s">
        <v>145</v>
      </c>
      <c r="C125" s="2">
        <v>2</v>
      </c>
      <c r="D125" s="2" t="s">
        <v>14</v>
      </c>
      <c r="E125" s="92">
        <v>253714.39</v>
      </c>
      <c r="F125" s="1"/>
    </row>
    <row r="126" spans="2:6" ht="13.5" customHeight="1">
      <c r="B126" s="2" t="s">
        <v>153</v>
      </c>
      <c r="C126" s="2"/>
      <c r="D126" s="2"/>
      <c r="E126" s="60">
        <f>SUM(E100:E125)</f>
        <v>63336772.06999999</v>
      </c>
      <c r="F126" s="61">
        <f>E126*34.4154</f>
        <v>2179760345.4978776</v>
      </c>
    </row>
    <row r="127" spans="2:6" ht="7.5" customHeight="1">
      <c r="B127" s="2"/>
      <c r="C127" s="2"/>
      <c r="D127" s="2"/>
      <c r="E127" s="9"/>
      <c r="F127" s="59"/>
    </row>
    <row r="128" spans="2:6" ht="12.75" customHeight="1">
      <c r="B128" s="47" t="s">
        <v>98</v>
      </c>
      <c r="C128" s="2"/>
      <c r="D128" s="2"/>
      <c r="E128" s="36" t="s">
        <v>109</v>
      </c>
      <c r="F128" s="3"/>
    </row>
    <row r="129" spans="2:6" ht="12.75" customHeight="1">
      <c r="B129" s="1" t="s">
        <v>54</v>
      </c>
      <c r="C129" s="2"/>
      <c r="D129" s="2"/>
      <c r="E129" s="36"/>
      <c r="F129" s="7"/>
    </row>
    <row r="130" spans="2:6" ht="12.75" customHeight="1">
      <c r="B130" s="1" t="s">
        <v>55</v>
      </c>
      <c r="C130" s="2">
        <v>7.64</v>
      </c>
      <c r="D130" s="2" t="s">
        <v>14</v>
      </c>
      <c r="E130" s="33">
        <v>774632.78</v>
      </c>
      <c r="F130" s="1"/>
    </row>
    <row r="131" spans="2:6" ht="12.75" customHeight="1">
      <c r="B131" s="1" t="s">
        <v>56</v>
      </c>
      <c r="C131" s="2">
        <v>7.64</v>
      </c>
      <c r="D131" s="2" t="s">
        <v>14</v>
      </c>
      <c r="E131" s="33">
        <v>808991.79</v>
      </c>
      <c r="F131" s="1"/>
    </row>
    <row r="132" spans="2:6" ht="12.75" customHeight="1">
      <c r="B132" s="1" t="s">
        <v>57</v>
      </c>
      <c r="C132" s="2" t="s">
        <v>22</v>
      </c>
      <c r="D132" s="2" t="s">
        <v>14</v>
      </c>
      <c r="E132" s="103">
        <v>1240126.84</v>
      </c>
      <c r="F132" s="32"/>
    </row>
    <row r="133" spans="2:6" ht="5.25" customHeight="1">
      <c r="B133" s="1"/>
      <c r="C133" s="2"/>
      <c r="D133" s="2"/>
      <c r="E133" s="103"/>
      <c r="F133" s="32"/>
    </row>
    <row r="134" spans="1:6" ht="12.75" customHeight="1">
      <c r="A134" s="35"/>
      <c r="B134" s="74" t="s">
        <v>26</v>
      </c>
      <c r="C134" s="71"/>
      <c r="D134" s="71"/>
      <c r="E134" s="66">
        <f>SUM(E130:E132)</f>
        <v>2823751.41</v>
      </c>
      <c r="F134" s="92">
        <f>SUM(F100:F132)</f>
        <v>7010801201.9925785</v>
      </c>
    </row>
    <row r="135" spans="2:6" ht="12.75" customHeight="1">
      <c r="B135" s="75" t="s">
        <v>27</v>
      </c>
      <c r="C135" s="32"/>
      <c r="D135" s="32"/>
      <c r="E135" s="81">
        <f>E134</f>
        <v>2823751.41</v>
      </c>
      <c r="F135" s="61">
        <f>F134</f>
        <v>7010801201.9925785</v>
      </c>
    </row>
    <row r="136" spans="2:6" ht="12.75" customHeight="1">
      <c r="B136" s="75"/>
      <c r="C136" s="32"/>
      <c r="D136" s="32"/>
      <c r="E136" s="9"/>
      <c r="F136" s="59"/>
    </row>
    <row r="137" spans="2:6" ht="12.75" customHeight="1">
      <c r="B137" s="47" t="s">
        <v>98</v>
      </c>
      <c r="C137" s="32"/>
      <c r="D137" s="32"/>
      <c r="E137" s="9"/>
      <c r="F137" s="59"/>
    </row>
    <row r="138" spans="2:6" ht="12.75" customHeight="1">
      <c r="B138" s="1" t="s">
        <v>58</v>
      </c>
      <c r="C138" s="2"/>
      <c r="D138" s="2"/>
      <c r="E138" s="36"/>
      <c r="F138" s="3"/>
    </row>
    <row r="139" spans="2:6" ht="12.75" customHeight="1">
      <c r="B139" s="1"/>
      <c r="C139" s="2"/>
      <c r="D139" s="2"/>
      <c r="E139" s="9"/>
      <c r="F139" s="3"/>
    </row>
    <row r="140" spans="2:6" ht="12.75" customHeight="1">
      <c r="B140" s="1" t="s">
        <v>59</v>
      </c>
      <c r="C140" s="2" t="s">
        <v>13</v>
      </c>
      <c r="D140" s="2" t="s">
        <v>14</v>
      </c>
      <c r="E140" s="33">
        <v>2883411.16</v>
      </c>
      <c r="F140" s="1"/>
    </row>
    <row r="141" spans="1:6" ht="12.75" customHeight="1">
      <c r="A141" s="45"/>
      <c r="B141" s="32" t="s">
        <v>60</v>
      </c>
      <c r="C141" s="2"/>
      <c r="D141" s="12"/>
      <c r="E141" s="1"/>
      <c r="F141" s="1"/>
    </row>
    <row r="142" spans="2:6" ht="12.75" customHeight="1">
      <c r="B142" s="32" t="s">
        <v>141</v>
      </c>
      <c r="C142" s="2" t="s">
        <v>13</v>
      </c>
      <c r="D142" s="12" t="s">
        <v>14</v>
      </c>
      <c r="E142" s="33">
        <v>809846.41</v>
      </c>
      <c r="F142" s="1"/>
    </row>
    <row r="143" spans="2:6" ht="12.75" customHeight="1">
      <c r="B143" s="1" t="s">
        <v>57</v>
      </c>
      <c r="C143" s="34">
        <v>3.25</v>
      </c>
      <c r="D143" s="34" t="s">
        <v>14</v>
      </c>
      <c r="E143" s="66">
        <v>49963.85</v>
      </c>
      <c r="F143" s="1"/>
    </row>
    <row r="144" spans="2:6" ht="12.75" customHeight="1">
      <c r="B144" s="2" t="s">
        <v>153</v>
      </c>
      <c r="C144" s="34"/>
      <c r="D144" s="34"/>
      <c r="E144" s="60">
        <f>SUM(E135:E143)</f>
        <v>6566972.83</v>
      </c>
      <c r="F144" s="9">
        <f>E144*41.1692</f>
        <v>270357017.832836</v>
      </c>
    </row>
    <row r="145" spans="2:6" ht="12.75" customHeight="1">
      <c r="B145" s="2"/>
      <c r="C145" s="34"/>
      <c r="D145" s="34"/>
      <c r="E145" s="9"/>
      <c r="F145" s="9"/>
    </row>
    <row r="146" spans="2:6" ht="12.75" customHeight="1">
      <c r="B146" s="2"/>
      <c r="C146" s="2"/>
      <c r="D146" s="2"/>
      <c r="E146" s="9"/>
      <c r="F146" s="3"/>
    </row>
    <row r="147" spans="2:6" ht="12.75" customHeight="1">
      <c r="B147" s="48" t="s">
        <v>101</v>
      </c>
      <c r="C147" s="2"/>
      <c r="D147" s="2"/>
      <c r="E147" s="68" t="s">
        <v>110</v>
      </c>
      <c r="F147" s="9"/>
    </row>
    <row r="148" spans="1:6" ht="21.75" customHeight="1">
      <c r="A148" s="45">
        <v>163</v>
      </c>
      <c r="B148" s="1" t="s">
        <v>61</v>
      </c>
      <c r="C148" s="2"/>
      <c r="D148" s="2"/>
      <c r="E148" s="9"/>
      <c r="F148" s="9"/>
    </row>
    <row r="149" spans="2:6" ht="12.75" customHeight="1">
      <c r="B149" s="1" t="s">
        <v>62</v>
      </c>
      <c r="C149" s="2">
        <v>5</v>
      </c>
      <c r="D149" s="2" t="s">
        <v>14</v>
      </c>
      <c r="E149" s="80">
        <v>5889535.3</v>
      </c>
      <c r="F149" s="1"/>
    </row>
    <row r="150" spans="2:6" ht="12.75" customHeight="1">
      <c r="B150" s="1"/>
      <c r="C150" s="2"/>
      <c r="D150" s="2"/>
      <c r="E150" s="37"/>
      <c r="F150" s="3"/>
    </row>
    <row r="151" spans="1:6" ht="15.75" customHeight="1">
      <c r="A151" s="45" t="s">
        <v>41</v>
      </c>
      <c r="B151" s="2" t="s">
        <v>137</v>
      </c>
      <c r="C151" s="2"/>
      <c r="D151" s="2"/>
      <c r="E151" s="60">
        <f>SUM(E149:E150)</f>
        <v>5889535.3</v>
      </c>
      <c r="F151" s="9">
        <f>E151*0.63</f>
        <v>3710407.239</v>
      </c>
    </row>
    <row r="152" spans="1:6" ht="12.75" customHeight="1">
      <c r="A152" s="54"/>
      <c r="B152" s="10"/>
      <c r="C152" s="2"/>
      <c r="D152" s="2"/>
      <c r="E152" s="64"/>
      <c r="F152" s="64"/>
    </row>
    <row r="153" spans="2:6" ht="12.75" customHeight="1">
      <c r="B153" s="48" t="s">
        <v>102</v>
      </c>
      <c r="C153" s="2"/>
      <c r="D153" s="2"/>
      <c r="E153" s="51" t="s">
        <v>75</v>
      </c>
      <c r="F153" s="9"/>
    </row>
    <row r="154" spans="2:6" ht="12.75" customHeight="1">
      <c r="B154" s="27" t="s">
        <v>76</v>
      </c>
      <c r="C154" s="2"/>
      <c r="D154" s="2"/>
      <c r="E154" s="3"/>
      <c r="F154" s="9"/>
    </row>
    <row r="155" spans="2:6" ht="12.75" customHeight="1">
      <c r="B155" s="1" t="s">
        <v>77</v>
      </c>
      <c r="C155" s="2" t="s">
        <v>13</v>
      </c>
      <c r="D155" s="2" t="s">
        <v>14</v>
      </c>
      <c r="E155" s="33">
        <v>3435681.1</v>
      </c>
      <c r="F155" s="1"/>
    </row>
    <row r="156" spans="2:6" ht="12.75" customHeight="1">
      <c r="B156" s="1" t="s">
        <v>93</v>
      </c>
      <c r="C156" s="2" t="s">
        <v>13</v>
      </c>
      <c r="D156" s="2" t="s">
        <v>14</v>
      </c>
      <c r="E156" s="33">
        <v>13680000</v>
      </c>
      <c r="F156" s="1"/>
    </row>
    <row r="157" spans="2:6" ht="12.75" customHeight="1">
      <c r="B157" s="1" t="s">
        <v>123</v>
      </c>
      <c r="C157" s="2"/>
      <c r="D157" s="2"/>
      <c r="E157" s="33"/>
      <c r="F157" s="1"/>
    </row>
    <row r="158" spans="2:6" ht="12.75" customHeight="1">
      <c r="B158" s="1" t="s">
        <v>121</v>
      </c>
      <c r="C158" s="2" t="s">
        <v>13</v>
      </c>
      <c r="D158" s="2" t="s">
        <v>14</v>
      </c>
      <c r="E158" s="33">
        <v>24777500</v>
      </c>
      <c r="F158" s="1"/>
    </row>
    <row r="159" spans="2:6" ht="12.75" customHeight="1">
      <c r="B159" s="1" t="s">
        <v>122</v>
      </c>
      <c r="C159" s="2" t="s">
        <v>13</v>
      </c>
      <c r="D159" s="2" t="s">
        <v>14</v>
      </c>
      <c r="E159" s="33">
        <v>10489600</v>
      </c>
      <c r="F159" s="57"/>
    </row>
    <row r="160" spans="1:6" ht="12.75" customHeight="1">
      <c r="A160" s="54" t="s">
        <v>41</v>
      </c>
      <c r="B160" s="104" t="s">
        <v>92</v>
      </c>
      <c r="C160" s="71" t="s">
        <v>13</v>
      </c>
      <c r="D160" s="71" t="s">
        <v>14</v>
      </c>
      <c r="E160" s="66">
        <v>5393600</v>
      </c>
      <c r="F160" s="105"/>
    </row>
    <row r="161" spans="1:6" ht="19.5" customHeight="1">
      <c r="A161" s="54"/>
      <c r="B161" s="2" t="s">
        <v>153</v>
      </c>
      <c r="C161" s="2"/>
      <c r="D161" s="2"/>
      <c r="E161" s="93">
        <f>SUM(E155:E160)</f>
        <v>57776381.1</v>
      </c>
      <c r="F161" s="80">
        <f>E161*3.44</f>
        <v>198750750.984</v>
      </c>
    </row>
    <row r="162" spans="2:6" ht="12.75" customHeight="1">
      <c r="B162" s="2"/>
      <c r="C162" s="2"/>
      <c r="D162" s="2"/>
      <c r="E162" s="9"/>
      <c r="F162" s="9">
        <f>F160</f>
        <v>0</v>
      </c>
    </row>
    <row r="163" spans="2:6" ht="12.75" customHeight="1">
      <c r="B163" s="74" t="s">
        <v>26</v>
      </c>
      <c r="C163" s="71"/>
      <c r="D163" s="71"/>
      <c r="E163" s="66"/>
      <c r="F163" s="60">
        <f>SUM(F135:F161)-0.01</f>
        <v>7483619378.038415</v>
      </c>
    </row>
    <row r="164" spans="2:6" ht="12.75" customHeight="1">
      <c r="B164" s="76" t="s">
        <v>27</v>
      </c>
      <c r="C164" s="2"/>
      <c r="D164" s="2"/>
      <c r="E164" s="9"/>
      <c r="F164" s="9">
        <f>F163</f>
        <v>7483619378.038415</v>
      </c>
    </row>
    <row r="165" spans="2:6" ht="12.75" customHeight="1">
      <c r="B165" s="48" t="s">
        <v>103</v>
      </c>
      <c r="C165" s="2"/>
      <c r="D165" s="2"/>
      <c r="E165" s="52" t="s">
        <v>95</v>
      </c>
      <c r="F165" s="3"/>
    </row>
    <row r="166" spans="2:6" ht="12.75" customHeight="1">
      <c r="B166" s="1" t="s">
        <v>78</v>
      </c>
      <c r="C166" s="2"/>
      <c r="D166" s="2"/>
      <c r="E166" s="3"/>
      <c r="F166" s="3"/>
    </row>
    <row r="167" spans="2:8" ht="12.75" customHeight="1">
      <c r="B167" s="1" t="s">
        <v>79</v>
      </c>
      <c r="C167" s="2">
        <v>3</v>
      </c>
      <c r="D167" s="2" t="s">
        <v>119</v>
      </c>
      <c r="E167" s="106">
        <v>300000</v>
      </c>
      <c r="F167" s="1"/>
      <c r="H167" s="42"/>
    </row>
    <row r="168" spans="1:6" ht="12.75" customHeight="1">
      <c r="A168" t="s">
        <v>41</v>
      </c>
      <c r="B168" s="1" t="s">
        <v>80</v>
      </c>
      <c r="C168" s="2">
        <v>3</v>
      </c>
      <c r="D168" s="2" t="s">
        <v>14</v>
      </c>
      <c r="E168" s="106">
        <v>446506.078</v>
      </c>
      <c r="F168" s="1"/>
    </row>
    <row r="169" spans="2:6" ht="12.75" customHeight="1">
      <c r="B169" s="1" t="s">
        <v>130</v>
      </c>
      <c r="C169" s="2">
        <v>3.5</v>
      </c>
      <c r="D169" s="2" t="s">
        <v>14</v>
      </c>
      <c r="E169" s="106">
        <v>1646574.377</v>
      </c>
      <c r="F169" s="1"/>
    </row>
    <row r="170" spans="2:6" ht="12.75" customHeight="1">
      <c r="B170" s="1" t="s">
        <v>131</v>
      </c>
      <c r="C170" s="2">
        <v>3.5</v>
      </c>
      <c r="D170" s="2" t="s">
        <v>14</v>
      </c>
      <c r="E170" s="106">
        <v>2347586.222</v>
      </c>
      <c r="F170" s="1"/>
    </row>
    <row r="171" spans="2:6" ht="12.75" customHeight="1">
      <c r="B171" s="1" t="s">
        <v>104</v>
      </c>
      <c r="C171" s="2">
        <v>3.5</v>
      </c>
      <c r="D171" s="2" t="s">
        <v>14</v>
      </c>
      <c r="E171" s="106">
        <v>2620700.103</v>
      </c>
      <c r="F171" s="1"/>
    </row>
    <row r="172" spans="2:6" ht="12.75" customHeight="1">
      <c r="B172" s="2" t="s">
        <v>153</v>
      </c>
      <c r="C172" s="2"/>
      <c r="D172" s="2"/>
      <c r="E172" s="107">
        <f>SUM(E167:E171)</f>
        <v>7361366.78</v>
      </c>
      <c r="F172" s="59">
        <f>E172*98.24</f>
        <v>723180672.4672</v>
      </c>
    </row>
    <row r="173" spans="2:6" ht="12.75" customHeight="1">
      <c r="B173" s="2"/>
      <c r="C173" s="2"/>
      <c r="D173" s="2"/>
      <c r="E173" s="65"/>
      <c r="F173" s="59"/>
    </row>
    <row r="174" spans="2:6" ht="12.75" customHeight="1">
      <c r="B174" s="48" t="s">
        <v>105</v>
      </c>
      <c r="C174" s="2"/>
      <c r="D174" s="2"/>
      <c r="E174" s="51" t="s">
        <v>107</v>
      </c>
      <c r="F174" s="3"/>
    </row>
    <row r="175" spans="2:6" ht="12.75" customHeight="1">
      <c r="B175" s="48"/>
      <c r="C175" s="2"/>
      <c r="D175" s="2"/>
      <c r="E175" s="51"/>
      <c r="F175" s="3"/>
    </row>
    <row r="176" spans="2:6" ht="12.75" customHeight="1">
      <c r="B176" s="1" t="s">
        <v>81</v>
      </c>
      <c r="C176" s="2"/>
      <c r="D176" s="2"/>
      <c r="E176" s="3"/>
      <c r="F176" s="3"/>
    </row>
    <row r="177" spans="1:6" ht="21.75" customHeight="1">
      <c r="A177" s="45">
        <v>164</v>
      </c>
      <c r="B177" s="1" t="s">
        <v>132</v>
      </c>
      <c r="C177" s="2">
        <v>4</v>
      </c>
      <c r="D177" s="2" t="s">
        <v>14</v>
      </c>
      <c r="E177" s="33">
        <v>2565297.01</v>
      </c>
      <c r="F177" s="3"/>
    </row>
    <row r="178" spans="2:6" ht="12.75" customHeight="1">
      <c r="B178" s="1"/>
      <c r="C178" s="2"/>
      <c r="D178" s="2"/>
      <c r="E178" s="9"/>
      <c r="F178" s="3"/>
    </row>
    <row r="179" spans="1:6" ht="12.75" customHeight="1">
      <c r="A179" s="45"/>
      <c r="B179" s="11" t="s">
        <v>83</v>
      </c>
      <c r="C179" s="2"/>
      <c r="D179" s="12"/>
      <c r="E179" s="33"/>
      <c r="F179" s="32"/>
    </row>
    <row r="180" spans="2:6" ht="12.75" customHeight="1">
      <c r="B180" s="1" t="s">
        <v>82</v>
      </c>
      <c r="C180" s="2" t="s">
        <v>22</v>
      </c>
      <c r="D180" s="12" t="s">
        <v>14</v>
      </c>
      <c r="E180" s="33">
        <v>194152.32</v>
      </c>
      <c r="F180" s="33"/>
    </row>
    <row r="181" spans="2:6" ht="12.75" customHeight="1">
      <c r="B181" s="1"/>
      <c r="C181" s="2"/>
      <c r="D181" s="2"/>
      <c r="E181" s="33"/>
      <c r="F181" s="9"/>
    </row>
    <row r="182" spans="2:6" ht="12.75" customHeight="1">
      <c r="B182" s="2" t="s">
        <v>153</v>
      </c>
      <c r="C182" s="2"/>
      <c r="D182" s="2"/>
      <c r="E182" s="62">
        <f>SUM(E176:E180)</f>
        <v>2759449.3299999996</v>
      </c>
      <c r="F182" s="59">
        <f>E182*41.1692</f>
        <v>113604321.35663597</v>
      </c>
    </row>
    <row r="183" spans="2:9" ht="12.75" customHeight="1">
      <c r="B183" s="2"/>
      <c r="C183" s="2"/>
      <c r="D183" s="2"/>
      <c r="E183" s="9"/>
      <c r="F183" s="3"/>
      <c r="H183" s="43"/>
      <c r="I183" s="42"/>
    </row>
    <row r="184" spans="1:6" ht="12.75" customHeight="1">
      <c r="A184" s="46" t="s">
        <v>41</v>
      </c>
      <c r="B184" s="40"/>
      <c r="C184" s="41"/>
      <c r="D184" s="41"/>
      <c r="E184" s="40"/>
      <c r="F184" s="40"/>
    </row>
    <row r="185" spans="2:6" ht="12.75" customHeight="1">
      <c r="B185" s="44" t="s">
        <v>88</v>
      </c>
      <c r="C185" s="39"/>
      <c r="D185" s="39"/>
      <c r="E185" s="82"/>
      <c r="F185" s="66">
        <f>SUM(F164:F183)+0.01</f>
        <v>8320404371.8722515</v>
      </c>
    </row>
    <row r="186" spans="2:4" ht="12.75" customHeight="1">
      <c r="B186" s="56"/>
      <c r="C186" s="63"/>
      <c r="D186" s="63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>
      <c r="F193" s="84" t="s">
        <v>41</v>
      </c>
    </row>
    <row r="194" ht="12.75" customHeight="1">
      <c r="F194" s="83" t="s">
        <v>41</v>
      </c>
    </row>
    <row r="195" ht="12.75" customHeight="1">
      <c r="F195"/>
    </row>
    <row r="196" ht="12.75" customHeight="1"/>
  </sheetData>
  <printOptions horizontalCentered="1"/>
  <pageMargins left="0.1968503937007874" right="0.3937007874015748" top="0.5905511811023623" bottom="0.3937007874015748" header="0.5118110236220472" footer="0.1968503937007874"/>
  <pageSetup horizontalDpi="300" verticalDpi="300" orientation="landscape" paperSize="9" r:id="rId1"/>
  <headerFooter alignWithMargins="0">
    <oddFooter>&amp;C
</oddFooter>
  </headerFooter>
  <rowBreaks count="4" manualBreakCount="4">
    <brk id="33" max="255" man="1"/>
    <brk id="66" max="255" man="1"/>
    <brk id="99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CISD</cp:lastModifiedBy>
  <cp:lastPrinted>2005-01-27T09:56:02Z</cp:lastPrinted>
  <dcterms:created xsi:type="dcterms:W3CDTF">1996-10-29T07:54:15Z</dcterms:created>
  <dcterms:modified xsi:type="dcterms:W3CDTF">2004-09-02T10:01:20Z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